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1 - STAVEBNÍ ČÁST\UČEBNY VIRTUÁLNÍ REALITY_ZŠ Mendelova_stavb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Pol'!$A$1:$U$165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5" i="12" l="1"/>
  <c r="F39" i="1" s="1"/>
  <c r="BA152" i="12"/>
  <c r="BA150" i="12"/>
  <c r="BA125" i="12"/>
  <c r="BA119" i="12"/>
  <c r="BA117" i="12"/>
  <c r="BA115" i="12"/>
  <c r="BA107" i="12"/>
  <c r="BA106" i="12"/>
  <c r="BA96" i="12"/>
  <c r="BA87" i="12"/>
  <c r="BA84" i="12"/>
  <c r="BA29" i="12"/>
  <c r="BA25" i="12"/>
  <c r="BA17" i="12"/>
  <c r="BA10" i="12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7" i="12"/>
  <c r="G27" i="12"/>
  <c r="M27" i="12" s="1"/>
  <c r="I27" i="12"/>
  <c r="I26" i="12" s="1"/>
  <c r="K27" i="12"/>
  <c r="O27" i="12"/>
  <c r="Q27" i="12"/>
  <c r="Q26" i="12" s="1"/>
  <c r="U27" i="12"/>
  <c r="F28" i="12"/>
  <c r="G28" i="12" s="1"/>
  <c r="M28" i="12" s="1"/>
  <c r="I28" i="12"/>
  <c r="K28" i="12"/>
  <c r="O28" i="12"/>
  <c r="Q28" i="12"/>
  <c r="U28" i="12"/>
  <c r="F31" i="12"/>
  <c r="G31" i="12" s="1"/>
  <c r="M31" i="12" s="1"/>
  <c r="M30" i="12" s="1"/>
  <c r="I31" i="12"/>
  <c r="K31" i="12"/>
  <c r="K30" i="12" s="1"/>
  <c r="O31" i="12"/>
  <c r="O30" i="12" s="1"/>
  <c r="Q31" i="12"/>
  <c r="U31" i="12"/>
  <c r="F32" i="12"/>
  <c r="G32" i="12" s="1"/>
  <c r="M32" i="12" s="1"/>
  <c r="I32" i="12"/>
  <c r="K32" i="12"/>
  <c r="O32" i="12"/>
  <c r="Q32" i="12"/>
  <c r="U32" i="12"/>
  <c r="F34" i="12"/>
  <c r="G34" i="12" s="1"/>
  <c r="I34" i="12"/>
  <c r="I33" i="12" s="1"/>
  <c r="K34" i="12"/>
  <c r="K33" i="12" s="1"/>
  <c r="O34" i="12"/>
  <c r="Q34" i="12"/>
  <c r="U34" i="12"/>
  <c r="U33" i="12" s="1"/>
  <c r="F35" i="12"/>
  <c r="G35" i="12" s="1"/>
  <c r="M35" i="12" s="1"/>
  <c r="I35" i="12"/>
  <c r="K35" i="12"/>
  <c r="O35" i="12"/>
  <c r="Q35" i="12"/>
  <c r="U35" i="12"/>
  <c r="F37" i="12"/>
  <c r="G37" i="12"/>
  <c r="I37" i="12"/>
  <c r="I36" i="12" s="1"/>
  <c r="K37" i="12"/>
  <c r="O37" i="12"/>
  <c r="O36" i="12" s="1"/>
  <c r="Q37" i="12"/>
  <c r="Q36" i="12" s="1"/>
  <c r="U37" i="12"/>
  <c r="F38" i="12"/>
  <c r="G38" i="12" s="1"/>
  <c r="M38" i="12" s="1"/>
  <c r="I38" i="12"/>
  <c r="K38" i="12"/>
  <c r="O38" i="12"/>
  <c r="Q38" i="12"/>
  <c r="U38" i="12"/>
  <c r="F40" i="12"/>
  <c r="G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/>
  <c r="I47" i="12"/>
  <c r="K47" i="12"/>
  <c r="M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I52" i="12"/>
  <c r="K52" i="12"/>
  <c r="M52" i="12"/>
  <c r="O52" i="12"/>
  <c r="Q52" i="12"/>
  <c r="U52" i="12"/>
  <c r="F54" i="12"/>
  <c r="G54" i="12"/>
  <c r="I54" i="12"/>
  <c r="K54" i="12"/>
  <c r="O54" i="12"/>
  <c r="O53" i="12" s="1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1" i="12"/>
  <c r="G61" i="12"/>
  <c r="I61" i="12"/>
  <c r="I60" i="12" s="1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70" i="12"/>
  <c r="G70" i="12"/>
  <c r="I70" i="12"/>
  <c r="I69" i="12" s="1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8" i="12"/>
  <c r="G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/>
  <c r="M91" i="12" s="1"/>
  <c r="I91" i="12"/>
  <c r="K91" i="12"/>
  <c r="O91" i="12"/>
  <c r="Q91" i="12"/>
  <c r="U91" i="12"/>
  <c r="U90" i="12" s="1"/>
  <c r="F92" i="12"/>
  <c r="G92" i="12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7" i="12"/>
  <c r="G97" i="12" s="1"/>
  <c r="M97" i="12" s="1"/>
  <c r="I97" i="12"/>
  <c r="K97" i="12"/>
  <c r="O97" i="12"/>
  <c r="Q97" i="12"/>
  <c r="U97" i="12"/>
  <c r="F99" i="12"/>
  <c r="G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5" i="12"/>
  <c r="G105" i="12" s="1"/>
  <c r="I105" i="12"/>
  <c r="I104" i="12" s="1"/>
  <c r="K105" i="12"/>
  <c r="O105" i="12"/>
  <c r="Q105" i="12"/>
  <c r="U105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1" i="12"/>
  <c r="G111" i="12"/>
  <c r="G110" i="12" s="1"/>
  <c r="I62" i="1" s="1"/>
  <c r="I19" i="1" s="1"/>
  <c r="I111" i="12"/>
  <c r="I110" i="12" s="1"/>
  <c r="K111" i="12"/>
  <c r="K110" i="12" s="1"/>
  <c r="O111" i="12"/>
  <c r="O110" i="12" s="1"/>
  <c r="Q111" i="12"/>
  <c r="Q110" i="12" s="1"/>
  <c r="U111" i="12"/>
  <c r="U110" i="12" s="1"/>
  <c r="F113" i="12"/>
  <c r="G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6" i="12"/>
  <c r="G116" i="12" s="1"/>
  <c r="M116" i="12" s="1"/>
  <c r="I116" i="12"/>
  <c r="K116" i="12"/>
  <c r="O116" i="12"/>
  <c r="Q116" i="12"/>
  <c r="U116" i="12"/>
  <c r="F118" i="12"/>
  <c r="G118" i="12" s="1"/>
  <c r="M118" i="12" s="1"/>
  <c r="I118" i="12"/>
  <c r="K118" i="12"/>
  <c r="O118" i="12"/>
  <c r="Q118" i="12"/>
  <c r="U118" i="12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6" i="12"/>
  <c r="G126" i="12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 s="1"/>
  <c r="M144" i="12" s="1"/>
  <c r="I144" i="12"/>
  <c r="K144" i="12"/>
  <c r="O144" i="12"/>
  <c r="Q144" i="12"/>
  <c r="U144" i="12"/>
  <c r="F145" i="12"/>
  <c r="G145" i="12"/>
  <c r="M145" i="12" s="1"/>
  <c r="I145" i="12"/>
  <c r="K145" i="12"/>
  <c r="O145" i="12"/>
  <c r="Q145" i="12"/>
  <c r="U145" i="12"/>
  <c r="F146" i="12"/>
  <c r="G146" i="12"/>
  <c r="M146" i="12" s="1"/>
  <c r="I146" i="12"/>
  <c r="K146" i="12"/>
  <c r="O146" i="12"/>
  <c r="Q146" i="12"/>
  <c r="U146" i="12"/>
  <c r="F147" i="12"/>
  <c r="G147" i="12"/>
  <c r="M147" i="12" s="1"/>
  <c r="I147" i="12"/>
  <c r="K147" i="12"/>
  <c r="O147" i="12"/>
  <c r="Q147" i="12"/>
  <c r="U147" i="12"/>
  <c r="F148" i="12"/>
  <c r="G148" i="12" s="1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1" i="12"/>
  <c r="G151" i="12"/>
  <c r="M151" i="12" s="1"/>
  <c r="I151" i="12"/>
  <c r="K151" i="12"/>
  <c r="O151" i="12"/>
  <c r="Q151" i="12"/>
  <c r="U151" i="12"/>
  <c r="G153" i="12"/>
  <c r="M153" i="12" s="1"/>
  <c r="I153" i="12"/>
  <c r="K153" i="12"/>
  <c r="O153" i="12"/>
  <c r="Q153" i="12"/>
  <c r="U153" i="12"/>
  <c r="I20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G112" i="12" l="1"/>
  <c r="I63" i="1" s="1"/>
  <c r="G39" i="12"/>
  <c r="I54" i="1" s="1"/>
  <c r="M40" i="12"/>
  <c r="M39" i="12" s="1"/>
  <c r="G8" i="12"/>
  <c r="AD155" i="12"/>
  <c r="G39" i="1" s="1"/>
  <c r="G40" i="1" s="1"/>
  <c r="G25" i="1" s="1"/>
  <c r="G26" i="1" s="1"/>
  <c r="F40" i="1"/>
  <c r="G23" i="1" s="1"/>
  <c r="G24" i="1" s="1"/>
  <c r="K77" i="12"/>
  <c r="O112" i="12"/>
  <c r="U104" i="12"/>
  <c r="O98" i="12"/>
  <c r="Q90" i="12"/>
  <c r="I77" i="12"/>
  <c r="G69" i="12"/>
  <c r="I57" i="1" s="1"/>
  <c r="G60" i="12"/>
  <c r="I56" i="1" s="1"/>
  <c r="K53" i="12"/>
  <c r="K39" i="12"/>
  <c r="G36" i="12"/>
  <c r="I53" i="1" s="1"/>
  <c r="M26" i="12"/>
  <c r="K8" i="12"/>
  <c r="Q112" i="12"/>
  <c r="K112" i="12"/>
  <c r="Q104" i="12"/>
  <c r="K98" i="12"/>
  <c r="O90" i="12"/>
  <c r="I53" i="12"/>
  <c r="I39" i="12"/>
  <c r="Q33" i="12"/>
  <c r="I30" i="12"/>
  <c r="I8" i="12"/>
  <c r="I112" i="12"/>
  <c r="O104" i="12"/>
  <c r="I98" i="12"/>
  <c r="K90" i="12"/>
  <c r="U69" i="12"/>
  <c r="G53" i="12"/>
  <c r="I55" i="1" s="1"/>
  <c r="O33" i="12"/>
  <c r="O8" i="12"/>
  <c r="K104" i="12"/>
  <c r="I90" i="12"/>
  <c r="Q69" i="12"/>
  <c r="U60" i="12"/>
  <c r="U36" i="12"/>
  <c r="U26" i="12"/>
  <c r="U77" i="12"/>
  <c r="O69" i="12"/>
  <c r="Q60" i="12"/>
  <c r="U39" i="12"/>
  <c r="Q98" i="12"/>
  <c r="Q77" i="12"/>
  <c r="M70" i="12"/>
  <c r="M69" i="12" s="1"/>
  <c r="O60" i="12"/>
  <c r="U53" i="12"/>
  <c r="Q39" i="12"/>
  <c r="U30" i="12"/>
  <c r="O26" i="12"/>
  <c r="U8" i="12"/>
  <c r="U112" i="12"/>
  <c r="U98" i="12"/>
  <c r="O77" i="12"/>
  <c r="K69" i="12"/>
  <c r="K60" i="12"/>
  <c r="Q53" i="12"/>
  <c r="O39" i="12"/>
  <c r="K36" i="12"/>
  <c r="Q30" i="12"/>
  <c r="K26" i="12"/>
  <c r="Q8" i="12"/>
  <c r="M90" i="12"/>
  <c r="G104" i="12"/>
  <c r="I61" i="1" s="1"/>
  <c r="M105" i="12"/>
  <c r="M104" i="12" s="1"/>
  <c r="M34" i="12"/>
  <c r="M33" i="12" s="1"/>
  <c r="G33" i="12"/>
  <c r="I52" i="1" s="1"/>
  <c r="M78" i="12"/>
  <c r="M77" i="12" s="1"/>
  <c r="G77" i="12"/>
  <c r="I58" i="1" s="1"/>
  <c r="M99" i="12"/>
  <c r="M98" i="12" s="1"/>
  <c r="G98" i="12"/>
  <c r="I60" i="1" s="1"/>
  <c r="M37" i="12"/>
  <c r="M36" i="12" s="1"/>
  <c r="G26" i="12"/>
  <c r="I50" i="1" s="1"/>
  <c r="G90" i="12"/>
  <c r="I59" i="1" s="1"/>
  <c r="G30" i="12"/>
  <c r="I51" i="1" s="1"/>
  <c r="M111" i="12"/>
  <c r="M110" i="12" s="1"/>
  <c r="M113" i="12"/>
  <c r="M112" i="12" s="1"/>
  <c r="M54" i="12"/>
  <c r="M53" i="12" s="1"/>
  <c r="M61" i="12"/>
  <c r="M60" i="12" s="1"/>
  <c r="M9" i="12"/>
  <c r="M8" i="12" s="1"/>
  <c r="I17" i="1" l="1"/>
  <c r="G28" i="1"/>
  <c r="H39" i="1"/>
  <c r="G29" i="1"/>
  <c r="G155" i="12"/>
  <c r="I49" i="1"/>
  <c r="I64" i="1" s="1"/>
  <c r="I16" i="1"/>
  <c r="I21" i="1" s="1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<sst xmlns="http://schemas.openxmlformats.org/spreadsheetml/2006/main" count="835" uniqueCount="380">
  <si>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</si>
  <si>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</si>
  <si>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</si>
  <si>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</si>
  <si>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</si>
  <si>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</si>
  <si>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</si>
  <si>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</si>
  <si>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</si>
  <si>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</si>
  <si>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</si>
  <si>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</si>
  <si>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</si>
  <si>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</si>
  <si>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</si>
  <si>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</si>
  <si>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</si>
  <si>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</si>
  <si>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</si>
  <si>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</si>
  <si>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</si>
  <si>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</si>
  <si>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</si>
  <si>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</si>
  <si>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</si>
  <si>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</si>
  <si>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</si>
  <si>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</si>
  <si>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</si>
  <si>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</si>
  <si>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</si>
  <si>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</si>
  <si>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</si>
  <si>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</si>
  <si>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</si>
  <si>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</si>
  <si>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</si>
  <si>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</si>
  <si>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</si>
  <si>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</si>
  <si>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</si>
  <si>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</si>
  <si>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</si>
  <si>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Mendelova - Karviná</t>
  </si>
  <si>
    <t>Rozpočet:</t>
  </si>
  <si>
    <t>Misto</t>
  </si>
  <si>
    <t>2023/002</t>
  </si>
  <si>
    <t>Rozpočet</t>
  </si>
  <si>
    <t>Celkem za stavbu</t>
  </si>
  <si>
    <t>CZK</t>
  </si>
  <si>
    <t xml:space="preserve">Popis rozpočtu:  - </t>
  </si>
  <si>
    <t>Cenová soustava II/2023</t>
  </si>
  <si>
    <t>Rekapitulace dílů</t>
  </si>
  <si>
    <t>Typ dílu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</si>
  <si>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</si>
  <si>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</si>
  <si>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</si>
  <si>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</si>
  <si>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</si>
  <si>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</si>
  <si>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</si>
  <si>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</si>
  <si>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</si>
  <si>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</si>
  <si>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</si>
  <si>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</si>
  <si>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</si>
  <si>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</si>
  <si>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</si>
  <si>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</si>
  <si>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</si>
  <si>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</si>
  <si>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</si>
  <si>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</si>
  <si>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</si>
  <si>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</si>
  <si>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</si>
  <si>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</si>
  <si>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</si>
  <si>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</si>
  <si>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VN</t>
  </si>
  <si>
    <t>741</t>
  </si>
  <si>
    <t>Elektroinstalace – silnoproud a slaboproud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</si>
  <si>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</si>
  <si>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</si>
  <si>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</si>
  <si>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</si>
  <si>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</si>
  <si>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</si>
  <si>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</si>
  <si>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</si>
  <si>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</si>
  <si>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</si>
  <si>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</si>
  <si>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</si>
  <si>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</si>
  <si>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</si>
  <si>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</si>
  <si>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</si>
  <si>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</si>
  <si>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</si>
  <si>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</si>
  <si>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</si>
  <si>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</si>
  <si>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</si>
  <si>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</si>
  <si>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</si>
  <si>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</si>
  <si>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</si>
  <si>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</si>
  <si>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</si>
  <si>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612421331RT2</t>
  </si>
  <si>
    <t>Oprava vápen.omítek stěn do 30 % pl. - štukových</t>
  </si>
  <si>
    <t>m2</t>
  </si>
  <si>
    <t>POL1_0</t>
  </si>
  <si>
    <t>(6,77+11,69)*2*3,35=123,7 – 27 odpočet otvorů</t>
  </si>
  <si>
    <t>POP</t>
  </si>
  <si>
    <t>601016193R00</t>
  </si>
  <si>
    <t>Penetrace stropů</t>
  </si>
  <si>
    <t>602016195R00</t>
  </si>
  <si>
    <t>Penetrace stěn</t>
  </si>
  <si>
    <t>610991111R00</t>
  </si>
  <si>
    <t>Zakrývání výplní vnitřních otvorů</t>
  </si>
  <si>
    <t>611403399RT2</t>
  </si>
  <si>
    <t>Hrubá výplň rýh maltou ve stropech</t>
  </si>
  <si>
    <t>611425531RT2</t>
  </si>
  <si>
    <t>Omítka rýh stropů vápenná, štuková do 15 cm</t>
  </si>
  <si>
    <t>611421431RT2</t>
  </si>
  <si>
    <t>Oprava váp.omítek stropů do 50% plochy - štukových</t>
  </si>
  <si>
    <t>6,77*11,69</t>
  </si>
  <si>
    <t>611481211RT8</t>
  </si>
  <si>
    <t>Montáž výztužné sítě (perlinky) do stěrky-stropy, včetně výztužné sítě a stěrkového tmelu</t>
  </si>
  <si>
    <t>612403399RT2</t>
  </si>
  <si>
    <t>Hrubá výplň rýh ve stěnách maltou</t>
  </si>
  <si>
    <t>612100020RAA</t>
  </si>
  <si>
    <t>Začištění omítek kolem oken a dveří, podlah a obkladů</t>
  </si>
  <si>
    <t>m</t>
  </si>
  <si>
    <t>POL2_0</t>
  </si>
  <si>
    <t>612423531RT2</t>
  </si>
  <si>
    <t>Omítka rýh stěn vápenná šířky do 15 cm, štuková</t>
  </si>
  <si>
    <t>612425931RT2</t>
  </si>
  <si>
    <t>Omítka vápenná vnitřního ostění - štuková</t>
  </si>
  <si>
    <t>612425921R00</t>
  </si>
  <si>
    <t>Omítka vápenná vnitřních stěn, ostění - hladká</t>
  </si>
  <si>
    <t>612481211RU1</t>
  </si>
  <si>
    <t>Montáž výztužné sítě(perlinky)do stěrky-vnit.stěny, včetně výztužné sítě a stěrkového tmelu</t>
  </si>
  <si>
    <t>96,7*0,3 (30% z plochy) + 2,0</t>
  </si>
  <si>
    <t>632411904R00</t>
  </si>
  <si>
    <t>Penetrace savých podkladů</t>
  </si>
  <si>
    <t>632419230R00</t>
  </si>
  <si>
    <t>Samonivelační anhydritová stěrka, do tl. 30 mm</t>
  </si>
  <si>
    <t>642944121RU4</t>
  </si>
  <si>
    <t>Osazení ocelových zárubní dodatečně do 2,5 m2, včetně dodávky zárubně 800 x 1970 x 150 mm</t>
  </si>
  <si>
    <t>kus</t>
  </si>
  <si>
    <t>642944121RU5</t>
  </si>
  <si>
    <t>Osazení ocelových zárubní dodatečně do 2,5 m2, včetně dodávky zárubně 900 x 1970 x 150 mm</t>
  </si>
  <si>
    <t>946941501R00</t>
  </si>
  <si>
    <t>Návoz a odvoz pomocného lešení</t>
  </si>
  <si>
    <t>kompl</t>
  </si>
  <si>
    <t>941955002R00</t>
  </si>
  <si>
    <t>Lešení lehké pomocné, výška podlahy do 1,9 m</t>
  </si>
  <si>
    <t>784011221RT2</t>
  </si>
  <si>
    <t>Zakrytí podlah geotextílií/fólií, včetně odstranění</t>
  </si>
  <si>
    <t>952901111R00</t>
  </si>
  <si>
    <t>Vyčištění budov o výšce podlaží do 4 m</t>
  </si>
  <si>
    <t>725290020RA0</t>
  </si>
  <si>
    <t>Demontáž umyvadla včetně baterie a konzol</t>
  </si>
  <si>
    <t>766662811R00</t>
  </si>
  <si>
    <t>Demontáž prahů dveří 1křídlových</t>
  </si>
  <si>
    <t>775411820R00</t>
  </si>
  <si>
    <t>Demontáž lišt dřevěných, šroubovaných</t>
  </si>
  <si>
    <t>776401800R00</t>
  </si>
  <si>
    <t>Demontáž soklíků nebo lišt, pryžových nebo z PVC</t>
  </si>
  <si>
    <t>776511820RT3</t>
  </si>
  <si>
    <t>Odstranění PVC a koberců lepených s podložkou</t>
  </si>
  <si>
    <t>979092111R00</t>
  </si>
  <si>
    <t>Vyklizení nábytku a zařízení</t>
  </si>
  <si>
    <t>ks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</si>
  <si>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</si>
  <si>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</si>
  <si>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</si>
  <si>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</si>
  <si>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974031121R00</t>
  </si>
  <si>
    <t>Vysekání rýh ve zdi cihelné 3 x 3 cm</t>
  </si>
  <si>
    <t>974031132R00</t>
  </si>
  <si>
    <t>Vysekání rýh ve zdi cihelné 5 x 7 cm</t>
  </si>
  <si>
    <t>974049121R00</t>
  </si>
  <si>
    <t>Vysekání rýh v betonových zdech 3x3 cm</t>
  </si>
  <si>
    <t>978059511R00</t>
  </si>
  <si>
    <t>Odsekání vnitřních obkladů stěn</t>
  </si>
  <si>
    <t>973032616R00</t>
  </si>
  <si>
    <t>Vysekání kapes cih. duté špalík, krabice 10x10x5cm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</si>
  <si>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</si>
  <si>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</si>
  <si>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</si>
  <si>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</si>
  <si>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</si>
  <si>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</si>
  <si>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</si>
  <si>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</si>
  <si>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</si>
  <si>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</si>
  <si>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</si>
  <si>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</si>
  <si>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</si>
  <si>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725219401R00</t>
  </si>
  <si>
    <t>Montáž umyvadel na šrouby do zdiva</t>
  </si>
  <si>
    <t>soubor</t>
  </si>
  <si>
    <t>725829202R00</t>
  </si>
  <si>
    <t>Montáž baterie umyvadlové a dřezové nástěnné</t>
  </si>
  <si>
    <t>725017123R00</t>
  </si>
  <si>
    <t>Umyvadlo, 600 x 450 mm, bílé</t>
  </si>
  <si>
    <t>725810402R00</t>
  </si>
  <si>
    <t>Ventil rohový bez přípojovací trubičky 1/2"</t>
  </si>
  <si>
    <t>55144236R</t>
  </si>
  <si>
    <t>Baterie umyvadlová s výpustí</t>
  </si>
  <si>
    <t>POL3_0</t>
  </si>
  <si>
    <t>725860211RT1</t>
  </si>
  <si>
    <t>Sifon umyvadlový, 5/4", zpětná klapka, čistící otvor, D 32, 40 mm</t>
  </si>
  <si>
    <t>vlastní</t>
  </si>
  <si>
    <t xml:space="preserve">Vodoinstalační práce spojené s napojením, zařizovacích předmětů </t>
  </si>
  <si>
    <t>998725202R00</t>
  </si>
  <si>
    <t>Přesun hmot pro zařizovací předměty, výšky do 12 m</t>
  </si>
  <si>
    <t>766660014RA0</t>
  </si>
  <si>
    <t>Montáž dveří jednokřídlových šířky 80 cm</t>
  </si>
  <si>
    <t>766660016RA0</t>
  </si>
  <si>
    <t>Montáž dveří jednokřídlových šířky 90 cm</t>
  </si>
  <si>
    <t>611601203R</t>
  </si>
  <si>
    <t>Dveře vnitřní CPL 0,2 plné 1-křídlé 800 x 1970 mm</t>
  </si>
  <si>
    <t>611601204R</t>
  </si>
  <si>
    <t>Dveře vnitřní CPL 0,2 plné 1-křídlé 900 x 1970 mm, vč. okopového plechu do v.40cm</t>
  </si>
  <si>
    <t>766670021R00</t>
  </si>
  <si>
    <t>Montáž kliky a štítku</t>
  </si>
  <si>
    <t>549146440R</t>
  </si>
  <si>
    <t>Bezpečnostní kování, klika-madlo Cr</t>
  </si>
  <si>
    <t>998766202R00</t>
  </si>
  <si>
    <t>Přesun hmot pro truhlářské konstr., výšky do 12 m</t>
  </si>
  <si>
    <t>965048515R00</t>
  </si>
  <si>
    <t>Broušení betonových povrchů do tl. 5 mm</t>
  </si>
  <si>
    <t>776101101R00</t>
  </si>
  <si>
    <t>Vysávání podlah prům.vysavačem pod povlak.podlahy</t>
  </si>
  <si>
    <t>776101121R00</t>
  </si>
  <si>
    <t>Provedení penetrace podkladu pod.povlak.podlahy</t>
  </si>
  <si>
    <t>632421113RT1</t>
  </si>
  <si>
    <t>Stěrka podlahová samonivelační do tl. 3 mm, pevnost 20 MPa</t>
  </si>
  <si>
    <t>776521100RT1</t>
  </si>
  <si>
    <t>Lepení povlak.podlah z pásů PVC - PVC ve, specifikaci</t>
  </si>
  <si>
    <t>28412301R</t>
  </si>
  <si>
    <t>Krytina podlahová heterogenní dle specifikace -, pro školy barva dle výběru</t>
  </si>
  <si>
    <t>79,1*1,1 'Přepočtené koeficientem množství</t>
  </si>
  <si>
    <t>775413040R00</t>
  </si>
  <si>
    <t>Montáž podlahové lišty lepením</t>
  </si>
  <si>
    <t>28342403R</t>
  </si>
  <si>
    <t>Lišta soklová PVC 100x25, mm</t>
  </si>
  <si>
    <t>35,6*1,1 'Přepočtené koeficientem množství</t>
  </si>
  <si>
    <t>775981122Rs2</t>
  </si>
  <si>
    <t>Lišta nerezová přechodová,stejná výška vlys.podlah</t>
  </si>
  <si>
    <t>998776202R00</t>
  </si>
  <si>
    <t>Přesun hmot pro podlahy povlakové, výšky do 12 m</t>
  </si>
  <si>
    <t>602016193R00</t>
  </si>
  <si>
    <t>Penetrace hloubková stěn</t>
  </si>
  <si>
    <t>711212321R00</t>
  </si>
  <si>
    <t>Izolace pod obklad nátěrem nebo stěrkou ve dvou, vrstvách</t>
  </si>
  <si>
    <t>781475116RU2</t>
  </si>
  <si>
    <t>Obklad vnitřní stěn keramický, do tmele, flex.lep., spár.hmota</t>
  </si>
  <si>
    <t>781479711R00</t>
  </si>
  <si>
    <t>Příplatek k obkladu stěn keram.,za plochu do 10 m2</t>
  </si>
  <si>
    <t>59782220R</t>
  </si>
  <si>
    <t>Dlaždice obkladová</t>
  </si>
  <si>
    <t>2,0*1,1 'Přepočtené koeficientem množství</t>
  </si>
  <si>
    <t>998781202R00</t>
  </si>
  <si>
    <t>Přesun hmot pro obklady keramické, výšky do 12 m</t>
  </si>
  <si>
    <t>783120010RAC</t>
  </si>
  <si>
    <t>Nátěr ocelových konstrukcí, dvojnásobný krycí</t>
  </si>
  <si>
    <t>783201811R00</t>
  </si>
  <si>
    <t>Odstranění nátěrů z kovových konstrukcí oškrábáním, článkových otopných těles</t>
  </si>
  <si>
    <t>783222931R00</t>
  </si>
  <si>
    <t>Údržba, nátěr syntetický kov.konstr. dvojnásobný</t>
  </si>
  <si>
    <t>783401811R00</t>
  </si>
  <si>
    <t>Odstranění nátěru z potrubí DN do 50 mm</t>
  </si>
  <si>
    <t>Údržba, nátěr syntetický 2x kov.konstr.potrubí DN do 50 mm</t>
  </si>
  <si>
    <t>783801812R00</t>
  </si>
  <si>
    <t>Odstranění malby z omítek stěn, oškrabáním</t>
  </si>
  <si>
    <t>79,1</t>
  </si>
  <si>
    <t>96,7</t>
  </si>
  <si>
    <t>784161601R00</t>
  </si>
  <si>
    <t>Penetrace podkladu 1 x, hloubková</t>
  </si>
  <si>
    <t>784165442R00</t>
  </si>
  <si>
    <t>Malba bílá, otěruvzdorná, bez pen.,2x</t>
  </si>
  <si>
    <t>005121020R</t>
  </si>
  <si>
    <t xml:space="preserve">Zařízení staveniště </t>
  </si>
  <si>
    <t>Soubor</t>
  </si>
  <si>
    <t>21001</t>
  </si>
  <si>
    <t>Demontáž stávajícího, osvětlení a rozvodů el.</t>
  </si>
  <si>
    <t>h</t>
  </si>
  <si>
    <t>34571073</t>
  </si>
  <si>
    <t>trubka elektroinstalační, ohebná z PVC (EN) 2325</t>
  </si>
  <si>
    <t>48*1,1 'Přepočtené koeficientem množství</t>
  </si>
  <si>
    <t>34571075</t>
  </si>
  <si>
    <t>trubka elektroinstalační,  ohebná z PVC (EN) 2340</t>
  </si>
  <si>
    <t>22*1,1 'Přepočtené koeficientem množství</t>
  </si>
  <si>
    <t>741110301</t>
  </si>
  <si>
    <t>Montáž trubka ochranná do krabic plastová tuhá D, do 40 mm uložená pevně</t>
  </si>
  <si>
    <t>48+22</t>
  </si>
  <si>
    <t>34571459</t>
  </si>
  <si>
    <t>krabice pod omítku PVC odbočná čtvercová 100x100mm, s víčkem</t>
  </si>
  <si>
    <t>741112003</t>
  </si>
  <si>
    <t>Montáž krabice zapuštěná, plastová čtyřhranná</t>
  </si>
  <si>
    <t>34571521</t>
  </si>
  <si>
    <t>krabice pod omítku PVC odbočná kruhová D 70mm s, víčkem a svorkovnicí</t>
  </si>
  <si>
    <t>741112101</t>
  </si>
  <si>
    <t>Montáž rozvodka zapuštěná, plastová kruhová</t>
  </si>
  <si>
    <t>34111030</t>
  </si>
  <si>
    <t>kabel instalační jádro Cu plné izolace PVC plášť, PVC 450/750V (CYKY) 3x1,5mm2</t>
  </si>
  <si>
    <t>130*1,15 'Přepočtené koeficientem množství</t>
  </si>
  <si>
    <t>741122611</t>
  </si>
  <si>
    <t>Montáž kabel Cu plný kulatý žíla 3x1,5 až 6 mm2, uložený pevně (např. CYKY)</t>
  </si>
  <si>
    <t>34535004</t>
  </si>
  <si>
    <t>přepínač křížový kompletní, zápustný, řazení 7, šroubové svorky</t>
  </si>
  <si>
    <t>34535007</t>
  </si>
  <si>
    <t>přepínač střídavý dvojitý kompletní, zápustný, řazení 6+6(6+1), šroubové svorky</t>
  </si>
  <si>
    <t>741310024</t>
  </si>
  <si>
    <t>Montáž přepínač nástěnný 6+6 dvojitý střídavý, prostředí normální se zapojením vodičů</t>
  </si>
  <si>
    <t>34825012</t>
  </si>
  <si>
    <t>svítidlo stropní panelové čtvercové/obdélníkové, přes 0,36m2 přes 5000lm</t>
  </si>
  <si>
    <t>741372062</t>
  </si>
  <si>
    <t>Montáž svítidlo LED interiérové přisazené stropní, hranaté přes 0,09 do 0,36 m2 se zapojením vodičů</t>
  </si>
  <si>
    <t>741.01</t>
  </si>
  <si>
    <t>Jistič s proud. chráničem 1+N, 6kA, B16A, 30mA</t>
  </si>
  <si>
    <t>741.02</t>
  </si>
  <si>
    <t>Svodič přepětí T3, napěťová ochranná hladina 1/1,3 kV</t>
  </si>
  <si>
    <t>360001211T00</t>
  </si>
  <si>
    <t>Montáž přístroje do, rozvaděče do 2 kg</t>
  </si>
  <si>
    <t>741.03</t>
  </si>
  <si>
    <t>Zásuvka 230V dvojnásobná bílá 16A</t>
  </si>
  <si>
    <t>210111021RT1</t>
  </si>
  <si>
    <t>Zásuvka domovní v krabici, - provedení 2P+PE</t>
  </si>
  <si>
    <t>741.04</t>
  </si>
  <si>
    <t>Instalační krabice přístrojová pod omítku</t>
  </si>
  <si>
    <t>210010344R00</t>
  </si>
  <si>
    <t>Krabice přístrojová LK, 80/1</t>
  </si>
  <si>
    <t>741.05</t>
  </si>
  <si>
    <t>instalační kabel CYKY-J 2x1,5mm</t>
  </si>
  <si>
    <t>210810001RT1</t>
  </si>
  <si>
    <t>Kabel CYKY-m 750 V 2 x 1,5 mm2 volně uložený</t>
  </si>
  <si>
    <t>741.06</t>
  </si>
  <si>
    <t>instalační kabel CYKY-J 3x2,5mm</t>
  </si>
  <si>
    <t>210810046R00</t>
  </si>
  <si>
    <t>Kabel CYKY-m 750 V 3 x 2,5 mm2 pevně uložený</t>
  </si>
  <si>
    <t>741.07</t>
  </si>
  <si>
    <t>Kabel UTP, Cat6, drát, LSOH</t>
  </si>
  <si>
    <t>222280215R00</t>
  </si>
  <si>
    <t>Kabel UTP kat.6 v trubkách</t>
  </si>
  <si>
    <t>741.08</t>
  </si>
  <si>
    <t>Ohebná chránička pr. 25 mm</t>
  </si>
  <si>
    <t>210010003R00</t>
  </si>
  <si>
    <t>Trubka ohebná pod omítku, vnější průměr 25 mm</t>
  </si>
  <si>
    <t>741.09</t>
  </si>
  <si>
    <t>Ohebná chránička pr. 40 mm</t>
  </si>
  <si>
    <t>210010005R00</t>
  </si>
  <si>
    <t>Trubka ohebná pod omítku, vnější průměr 40 mm</t>
  </si>
  <si>
    <t>900     T02</t>
  </si>
  <si>
    <t>HZS Montážní práce v rozvaděči - odborné úpravy, rozvaděče</t>
  </si>
  <si>
    <t>hod</t>
  </si>
  <si>
    <t>Montáž nových zařízení kvalifikovaným pracovníkem MaR z hlediska poškození stávajících zařízení a uvedení do provozního stavu.</t>
  </si>
  <si>
    <t>141      R00</t>
  </si>
  <si>
    <t>Přirážka za podružný materiál  M 21, M 22</t>
  </si>
  <si>
    <t>Procentní sazba z hodnoty nosného materiálu.</t>
  </si>
  <si>
    <t>741810001</t>
  </si>
  <si>
    <t>Celková prohlídka elektrického rozvodu a zařízení, včetně elektro revize</t>
  </si>
  <si>
    <t/>
  </si>
  <si>
    <t>SUM</t>
  </si>
  <si>
    <t>Poznámky uchazeče k zadání</t>
  </si>
  <si>
    <t>POPUZIV</t>
  </si>
  <si>
    <t>END</t>
  </si>
  <si>
    <t>Viz technická specifikace TZ ZŠ Karviná Mendelova + Dokumentace Men 1.0</t>
  </si>
  <si>
    <t>Učebny virtuální reality na ZŠ v Karviné - stavební práce - Budovy ZŠ</t>
  </si>
  <si>
    <t>ZŠ Mendelova, Karviná</t>
  </si>
  <si>
    <t>statutární město Karviná</t>
  </si>
  <si>
    <t>00297534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</si>
</sst>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6"/>
      <color rgb="FF00B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20" fillId="0" borderId="0" xfId="0" applyFont="1"/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9" fontId="0" fillId="0" borderId="0" xfId="0" applyNumberFormat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7"/>
  <sheetViews>
    <sheetView showGridLines="0" tabSelected="1" topLeftCell="B1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40</v>
      </c>
      <c r="C2" s="80"/>
      <c r="D2" s="198" t="s">
        <v>376</v>
      </c>
      <c r="E2" s="199"/>
      <c r="F2" s="199"/>
      <c r="G2" s="199"/>
      <c r="H2" s="199"/>
      <c r="I2" s="199"/>
      <c r="J2" s="200"/>
      <c r="O2" s="2"/>
    </row>
    <row r="3" spans="1:15" ht="23.25" customHeight="1" x14ac:dyDescent="0.2">
      <c r="A3" s="4"/>
      <c r="B3" s="81" t="s">
        <v>45</v>
      </c>
      <c r="C3" s="82"/>
      <c r="D3" s="228" t="s">
        <v>377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277" t="s">
        <v>378</v>
      </c>
      <c r="E5" s="25"/>
      <c r="F5" s="25"/>
      <c r="G5" s="25"/>
      <c r="H5" s="27" t="s">
        <v>33</v>
      </c>
      <c r="I5" s="277" t="s">
        <v>379</v>
      </c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6"/>
      <c r="E11" s="216"/>
      <c r="F11" s="216"/>
      <c r="G11" s="216"/>
      <c r="H11" s="27" t="s">
        <v>33</v>
      </c>
      <c r="I11" s="194"/>
      <c r="J11" s="11"/>
    </row>
    <row r="12" spans="1:15" ht="15.75" customHeight="1" x14ac:dyDescent="0.2">
      <c r="A12" s="4"/>
      <c r="B12" s="39"/>
      <c r="C12" s="25"/>
      <c r="D12" s="238"/>
      <c r="E12" s="238"/>
      <c r="F12" s="238"/>
      <c r="G12" s="238"/>
      <c r="H12" s="27" t="s">
        <v>34</v>
      </c>
      <c r="I12" s="194"/>
      <c r="J12" s="11"/>
    </row>
    <row r="13" spans="1:15" ht="15.75" customHeight="1" x14ac:dyDescent="0.2">
      <c r="A13" s="4"/>
      <c r="B13" s="40"/>
      <c r="C13" s="91"/>
      <c r="D13" s="239"/>
      <c r="E13" s="239"/>
      <c r="F13" s="239"/>
      <c r="G13" s="239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4"/>
      <c r="F15" s="204"/>
      <c r="G15" s="224"/>
      <c r="H15" s="224"/>
      <c r="I15" s="224" t="s">
        <v>28</v>
      </c>
      <c r="J15" s="22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SUMIF(F49:F63,A16,I49:I63)+SUMIF(F49:F63,"PSU",I49:I63)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SUMIF(F49:F63,A17,I49:I63)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SUMIF(F49:F63,A18,I49:I63)</f>
        <v>0</v>
      </c>
      <c r="J18" s="203"/>
    </row>
    <row r="19" spans="1:10" ht="23.25" customHeight="1" x14ac:dyDescent="0.2">
      <c r="A19" s="139" t="s">
        <v>80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SUMIF(F49:F63,A19,I49:I63)</f>
        <v>0</v>
      </c>
      <c r="J19" s="203"/>
    </row>
    <row r="20" spans="1:10" ht="23.25" customHeight="1" x14ac:dyDescent="0.2">
      <c r="A20" s="139" t="s">
        <v>83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SUMIF(F49:F63,A20,I49:I63)</f>
        <v>0</v>
      </c>
      <c r="J20" s="203"/>
    </row>
    <row r="21" spans="1:10" ht="23.25" customHeight="1" x14ac:dyDescent="0.2">
      <c r="A21" s="4"/>
      <c r="B21" s="72" t="s">
        <v>28</v>
      </c>
      <c r="C21" s="73"/>
      <c r="D21" s="74"/>
      <c r="E21" s="214"/>
      <c r="F21" s="215"/>
      <c r="G21" s="214"/>
      <c r="H21" s="215"/>
      <c r="I21" s="214">
        <f>SUM(I16:J20)</f>
        <v>0</v>
      </c>
      <c r="J21" s="219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2">
        <f>ZakladDPHSniVypocet</f>
        <v>0</v>
      </c>
      <c r="H23" s="213"/>
      <c r="I23" s="21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7">
        <f>ZakladDPHSni*SazbaDPH1/100</f>
        <v>0</v>
      </c>
      <c r="H24" s="218"/>
      <c r="I24" s="218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2">
        <f>ZakladDPHZaklVypocet</f>
        <v>0</v>
      </c>
      <c r="H25" s="213"/>
      <c r="I25" s="21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8">
        <f>ZakladDPHZakl*SazbaDPH2/100</f>
        <v>0</v>
      </c>
      <c r="H26" s="209"/>
      <c r="I26" s="20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23">
        <f>ZakladDPHSniVypocet+ZakladDPHZaklVypocet</f>
        <v>0</v>
      </c>
      <c r="H28" s="223"/>
      <c r="I28" s="223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11">
        <f>ZakladDPHSni+DPHSni+ZakladDPHZakl+DPHZakl+Zaokrouhleni</f>
        <v>0</v>
      </c>
      <c r="H29" s="211"/>
      <c r="I29" s="211"/>
      <c r="J29" s="11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6"/>
      <c r="E34" s="226"/>
      <c r="F34" s="30"/>
      <c r="G34" s="226"/>
      <c r="H34" s="226"/>
      <c r="I34" s="226"/>
      <c r="J34" s="36"/>
    </row>
    <row r="35" spans="1:52" ht="12.75" customHeight="1" x14ac:dyDescent="0.2">
      <c r="A35" s="4"/>
      <c r="B35" s="4"/>
      <c r="C35" s="5"/>
      <c r="D35" s="227" t="s">
        <v>2</v>
      </c>
      <c r="E35" s="227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52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52" ht="25.5" hidden="1" customHeight="1" x14ac:dyDescent="0.2">
      <c r="A39" s="94">
        <v>1</v>
      </c>
      <c r="B39" s="100" t="s">
        <v>47</v>
      </c>
      <c r="C39" s="231" t="s">
        <v>46</v>
      </c>
      <c r="D39" s="232"/>
      <c r="E39" s="232"/>
      <c r="F39" s="105">
        <f>'Rozpočet Pol'!AC155</f>
        <v>0</v>
      </c>
      <c r="G39" s="106">
        <f>'Rozpočet Pol'!AD155</f>
        <v>0</v>
      </c>
      <c r="H39" s="107">
        <f>(F39*SazbaDPH1/100)+(G39*SazbaDPH2/100)</f>
        <v>0</v>
      </c>
      <c r="I39" s="107">
        <f>F39+G39+H39</f>
        <v>0</v>
      </c>
      <c r="J39" s="101" t="str">
        <f>IF(CenaCelkemVypocet=0,"",I39/CenaCelkemVypocet*100)</f>
        <v/>
      </c>
    </row>
    <row r="40" spans="1:52" ht="25.5" hidden="1" customHeight="1" x14ac:dyDescent="0.2">
      <c r="A40" s="94"/>
      <c r="B40" s="233" t="s">
        <v>48</v>
      </c>
      <c r="C40" s="234"/>
      <c r="D40" s="234"/>
      <c r="E40" s="235"/>
      <c r="F40" s="108">
        <f>SUMIF(A39:A39,"=1",F39:F39)</f>
        <v>0</v>
      </c>
      <c r="G40" s="109">
        <f>SUMIF(A39:A39,"=1",G39:G39)</f>
        <v>0</v>
      </c>
      <c r="H40" s="109">
        <f>SUMIF(A39:A39,"=1",H39:H39)</f>
        <v>0</v>
      </c>
      <c r="I40" s="109">
        <f>SUMIF(A39:A39,"=1",I39:I39)</f>
        <v>0</v>
      </c>
      <c r="J40" s="95">
        <f>SUMIF(A39:A39,"=1",J39:J39)</f>
        <v>0</v>
      </c>
    </row>
    <row r="42" spans="1:52" x14ac:dyDescent="0.2">
      <c r="B42" t="s">
        <v>50</v>
      </c>
    </row>
    <row r="43" spans="1:52" x14ac:dyDescent="0.2">
      <c r="B43" s="236" t="s">
        <v>51</v>
      </c>
      <c r="C43" s="236"/>
      <c r="D43" s="236"/>
      <c r="E43" s="236"/>
      <c r="F43" s="236"/>
      <c r="G43" s="236"/>
      <c r="H43" s="236"/>
      <c r="I43" s="236"/>
      <c r="J43" s="236"/>
      <c r="AZ43" s="117" t="str">
        <f>B43</f>
        <v>Cenová soustava II/2023</v>
      </c>
    </row>
    <row r="46" spans="1:52" ht="15.75" x14ac:dyDescent="0.25">
      <c r="B46" s="118" t="s">
        <v>52</v>
      </c>
    </row>
    <row r="48" spans="1:52" ht="25.5" customHeight="1" x14ac:dyDescent="0.2">
      <c r="A48" s="119"/>
      <c r="B48" s="123" t="s">
        <v>16</v>
      </c>
      <c r="C48" s="123" t="s">
        <v>5</v>
      </c>
      <c r="D48" s="124"/>
      <c r="E48" s="124"/>
      <c r="F48" s="127" t="s">
        <v>53</v>
      </c>
      <c r="G48" s="127"/>
      <c r="H48" s="127"/>
      <c r="I48" s="237" t="s">
        <v>28</v>
      </c>
      <c r="J48" s="237"/>
    </row>
    <row r="49" spans="1:10" ht="25.5" customHeight="1" x14ac:dyDescent="0.2">
      <c r="A49" s="120"/>
      <c r="B49" s="128" t="s">
        <v>54</v>
      </c>
      <c r="C49" s="221" t="s">
        <v>55</v>
      </c>
      <c r="D49" s="222"/>
      <c r="E49" s="222"/>
      <c r="F49" s="130" t="s">
        <v>23</v>
      </c>
      <c r="G49" s="131"/>
      <c r="H49" s="131"/>
      <c r="I49" s="220">
        <f>'Rozpočet Pol'!G8</f>
        <v>0</v>
      </c>
      <c r="J49" s="220"/>
    </row>
    <row r="50" spans="1:10" ht="25.5" customHeight="1" x14ac:dyDescent="0.2">
      <c r="A50" s="120"/>
      <c r="B50" s="122" t="s">
        <v>56</v>
      </c>
      <c r="C50" s="241" t="s">
        <v>57</v>
      </c>
      <c r="D50" s="242"/>
      <c r="E50" s="242"/>
      <c r="F50" s="132" t="s">
        <v>23</v>
      </c>
      <c r="G50" s="133"/>
      <c r="H50" s="133"/>
      <c r="I50" s="240">
        <f>'Rozpočet Pol'!G26</f>
        <v>0</v>
      </c>
      <c r="J50" s="240"/>
    </row>
    <row r="51" spans="1:10" ht="25.5" customHeight="1" x14ac:dyDescent="0.2">
      <c r="A51" s="120"/>
      <c r="B51" s="122" t="s">
        <v>58</v>
      </c>
      <c r="C51" s="241" t="s">
        <v>59</v>
      </c>
      <c r="D51" s="242"/>
      <c r="E51" s="242"/>
      <c r="F51" s="132" t="s">
        <v>23</v>
      </c>
      <c r="G51" s="133"/>
      <c r="H51" s="133"/>
      <c r="I51" s="240">
        <f>'Rozpočet Pol'!G30</f>
        <v>0</v>
      </c>
      <c r="J51" s="240"/>
    </row>
    <row r="52" spans="1:10" ht="25.5" customHeight="1" x14ac:dyDescent="0.2">
      <c r="A52" s="120"/>
      <c r="B52" s="122" t="s">
        <v>60</v>
      </c>
      <c r="C52" s="241" t="s">
        <v>61</v>
      </c>
      <c r="D52" s="242"/>
      <c r="E52" s="242"/>
      <c r="F52" s="132" t="s">
        <v>23</v>
      </c>
      <c r="G52" s="133"/>
      <c r="H52" s="133"/>
      <c r="I52" s="240">
        <f>'Rozpočet Pol'!G33</f>
        <v>0</v>
      </c>
      <c r="J52" s="240"/>
    </row>
    <row r="53" spans="1:10" ht="25.5" customHeight="1" x14ac:dyDescent="0.2">
      <c r="A53" s="120"/>
      <c r="B53" s="122" t="s">
        <v>62</v>
      </c>
      <c r="C53" s="241" t="s">
        <v>63</v>
      </c>
      <c r="D53" s="242"/>
      <c r="E53" s="242"/>
      <c r="F53" s="132" t="s">
        <v>23</v>
      </c>
      <c r="G53" s="133"/>
      <c r="H53" s="133"/>
      <c r="I53" s="240">
        <f>'Rozpočet Pol'!G36</f>
        <v>0</v>
      </c>
      <c r="J53" s="240"/>
    </row>
    <row r="54" spans="1:10" ht="25.5" customHeight="1" x14ac:dyDescent="0.2">
      <c r="A54" s="120"/>
      <c r="B54" s="122" t="s">
        <v>64</v>
      </c>
      <c r="C54" s="241" t="s">
        <v>65</v>
      </c>
      <c r="D54" s="242"/>
      <c r="E54" s="242"/>
      <c r="F54" s="132" t="s">
        <v>23</v>
      </c>
      <c r="G54" s="133"/>
      <c r="H54" s="133"/>
      <c r="I54" s="240">
        <f>'Rozpočet Pol'!G39</f>
        <v>0</v>
      </c>
      <c r="J54" s="240"/>
    </row>
    <row r="55" spans="1:10" ht="25.5" customHeight="1" x14ac:dyDescent="0.2">
      <c r="A55" s="120"/>
      <c r="B55" s="122" t="s">
        <v>66</v>
      </c>
      <c r="C55" s="241" t="s">
        <v>67</v>
      </c>
      <c r="D55" s="242"/>
      <c r="E55" s="242"/>
      <c r="F55" s="132" t="s">
        <v>23</v>
      </c>
      <c r="G55" s="133"/>
      <c r="H55" s="133"/>
      <c r="I55" s="240">
        <f>'Rozpočet Pol'!G53</f>
        <v>0</v>
      </c>
      <c r="J55" s="240"/>
    </row>
    <row r="56" spans="1:10" ht="25.5" customHeight="1" x14ac:dyDescent="0.2">
      <c r="A56" s="120"/>
      <c r="B56" s="122" t="s">
        <v>68</v>
      </c>
      <c r="C56" s="241" t="s">
        <v>69</v>
      </c>
      <c r="D56" s="242"/>
      <c r="E56" s="242"/>
      <c r="F56" s="132" t="s">
        <v>24</v>
      </c>
      <c r="G56" s="133"/>
      <c r="H56" s="133"/>
      <c r="I56" s="240">
        <f>'Rozpočet Pol'!G60</f>
        <v>0</v>
      </c>
      <c r="J56" s="240"/>
    </row>
    <row r="57" spans="1:10" ht="25.5" customHeight="1" x14ac:dyDescent="0.2">
      <c r="A57" s="120"/>
      <c r="B57" s="122" t="s">
        <v>70</v>
      </c>
      <c r="C57" s="241" t="s">
        <v>71</v>
      </c>
      <c r="D57" s="242"/>
      <c r="E57" s="242"/>
      <c r="F57" s="132" t="s">
        <v>24</v>
      </c>
      <c r="G57" s="133"/>
      <c r="H57" s="133"/>
      <c r="I57" s="240">
        <f>'Rozpočet Pol'!G69</f>
        <v>0</v>
      </c>
      <c r="J57" s="240"/>
    </row>
    <row r="58" spans="1:10" ht="25.5" customHeight="1" x14ac:dyDescent="0.2">
      <c r="A58" s="120"/>
      <c r="B58" s="122" t="s">
        <v>72</v>
      </c>
      <c r="C58" s="241" t="s">
        <v>73</v>
      </c>
      <c r="D58" s="242"/>
      <c r="E58" s="242"/>
      <c r="F58" s="132" t="s">
        <v>24</v>
      </c>
      <c r="G58" s="133"/>
      <c r="H58" s="133"/>
      <c r="I58" s="240">
        <f>'Rozpočet Pol'!G77</f>
        <v>0</v>
      </c>
      <c r="J58" s="240"/>
    </row>
    <row r="59" spans="1:10" ht="25.5" customHeight="1" x14ac:dyDescent="0.2">
      <c r="A59" s="120"/>
      <c r="B59" s="122" t="s">
        <v>74</v>
      </c>
      <c r="C59" s="241" t="s">
        <v>75</v>
      </c>
      <c r="D59" s="242"/>
      <c r="E59" s="242"/>
      <c r="F59" s="132" t="s">
        <v>24</v>
      </c>
      <c r="G59" s="133"/>
      <c r="H59" s="133"/>
      <c r="I59" s="240">
        <f>'Rozpočet Pol'!G90</f>
        <v>0</v>
      </c>
      <c r="J59" s="240"/>
    </row>
    <row r="60" spans="1:10" ht="25.5" customHeight="1" x14ac:dyDescent="0.2">
      <c r="A60" s="120"/>
      <c r="B60" s="122" t="s">
        <v>76</v>
      </c>
      <c r="C60" s="241" t="s">
        <v>77</v>
      </c>
      <c r="D60" s="242"/>
      <c r="E60" s="242"/>
      <c r="F60" s="132" t="s">
        <v>24</v>
      </c>
      <c r="G60" s="133"/>
      <c r="H60" s="133"/>
      <c r="I60" s="240">
        <f>'Rozpočet Pol'!G98</f>
        <v>0</v>
      </c>
      <c r="J60" s="240"/>
    </row>
    <row r="61" spans="1:10" ht="25.5" customHeight="1" x14ac:dyDescent="0.2">
      <c r="A61" s="120"/>
      <c r="B61" s="122" t="s">
        <v>78</v>
      </c>
      <c r="C61" s="241" t="s">
        <v>79</v>
      </c>
      <c r="D61" s="242"/>
      <c r="E61" s="242"/>
      <c r="F61" s="132" t="s">
        <v>24</v>
      </c>
      <c r="G61" s="133"/>
      <c r="H61" s="133"/>
      <c r="I61" s="240">
        <f>'Rozpočet Pol'!G104</f>
        <v>0</v>
      </c>
      <c r="J61" s="240"/>
    </row>
    <row r="62" spans="1:10" ht="25.5" customHeight="1" x14ac:dyDescent="0.2">
      <c r="A62" s="120"/>
      <c r="B62" s="122" t="s">
        <v>80</v>
      </c>
      <c r="C62" s="241" t="s">
        <v>26</v>
      </c>
      <c r="D62" s="242"/>
      <c r="E62" s="242"/>
      <c r="F62" s="132" t="s">
        <v>80</v>
      </c>
      <c r="G62" s="133"/>
      <c r="H62" s="133"/>
      <c r="I62" s="240">
        <f>'Rozpočet Pol'!G110</f>
        <v>0</v>
      </c>
      <c r="J62" s="240"/>
    </row>
    <row r="63" spans="1:10" ht="25.5" customHeight="1" x14ac:dyDescent="0.2">
      <c r="A63" s="120"/>
      <c r="B63" s="129" t="s">
        <v>81</v>
      </c>
      <c r="C63" s="244" t="s">
        <v>82</v>
      </c>
      <c r="D63" s="245"/>
      <c r="E63" s="245"/>
      <c r="F63" s="134" t="s">
        <v>23</v>
      </c>
      <c r="G63" s="135"/>
      <c r="H63" s="135"/>
      <c r="I63" s="243">
        <f>'Rozpočet Pol'!G112</f>
        <v>0</v>
      </c>
      <c r="J63" s="243"/>
    </row>
    <row r="64" spans="1:10" ht="25.5" customHeight="1" x14ac:dyDescent="0.2">
      <c r="A64" s="121"/>
      <c r="B64" s="125" t="s">
        <v>1</v>
      </c>
      <c r="C64" s="125"/>
      <c r="D64" s="126"/>
      <c r="E64" s="126"/>
      <c r="F64" s="136"/>
      <c r="G64" s="137"/>
      <c r="H64" s="137"/>
      <c r="I64" s="246">
        <f>SUM(I49:I63)</f>
        <v>0</v>
      </c>
      <c r="J64" s="246"/>
    </row>
    <row r="65" spans="6:10" x14ac:dyDescent="0.2">
      <c r="F65" s="138"/>
      <c r="G65" s="93"/>
      <c r="H65" s="138"/>
      <c r="I65" s="93"/>
      <c r="J65" s="93"/>
    </row>
    <row r="66" spans="6:10" x14ac:dyDescent="0.2">
      <c r="F66" s="138"/>
      <c r="G66" s="93"/>
      <c r="H66" s="138"/>
      <c r="I66" s="93"/>
      <c r="J66" s="93"/>
    </row>
    <row r="67" spans="6:10" x14ac:dyDescent="0.2">
      <c r="F67" s="138"/>
      <c r="G67" s="93"/>
      <c r="H67" s="138"/>
      <c r="I67" s="93"/>
      <c r="J67" s="93"/>
    </row>
  </sheetData>
  <sheetProtection algorithmName="SHA-512" hashValue="+Ouo+T5z6sFPJCf+YOdbOA0Nw6+tjchhB3Tag7PU2NproJVTO6n0XrIhP2CdtjWQKzq7hVKK59DkU9K8ZKvNaw==" saltValue="KZUVK5rQm0wzpIE82ok/og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I62:J62"/>
    <mergeCell ref="C62:E62"/>
    <mergeCell ref="I63:J63"/>
    <mergeCell ref="C63:E63"/>
    <mergeCell ref="I64:J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I48:J4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7" t="s">
        <v>41</v>
      </c>
      <c r="B2" s="76"/>
      <c r="C2" s="249"/>
      <c r="D2" s="249"/>
      <c r="E2" s="249"/>
      <c r="F2" s="249"/>
      <c r="G2" s="250"/>
    </row>
    <row r="3" spans="1:7" ht="24.95" hidden="1" customHeight="1" x14ac:dyDescent="0.2">
      <c r="A3" s="77" t="s">
        <v>7</v>
      </c>
      <c r="B3" s="76"/>
      <c r="C3" s="249"/>
      <c r="D3" s="249"/>
      <c r="E3" s="249"/>
      <c r="F3" s="249"/>
      <c r="G3" s="250"/>
    </row>
    <row r="4" spans="1:7" ht="24.95" hidden="1" customHeight="1" x14ac:dyDescent="0.2">
      <c r="A4" s="77" t="s">
        <v>8</v>
      </c>
      <c r="B4" s="76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5"/>
  <sheetViews>
    <sheetView topLeftCell="A11" workbookViewId="0">
      <selection activeCell="A159" sqref="A159:G163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7109375" customWidth="1"/>
    <col min="5" max="5" width="10.7109375" customWidth="1"/>
    <col min="6" max="6" width="9.85546875" customWidth="1"/>
    <col min="7" max="7" width="7" bestFit="1" customWidth="1"/>
    <col min="8" max="9" width="8" bestFit="1" customWidth="1"/>
    <col min="10" max="11" width="6.7109375" bestFit="1" customWidth="1"/>
    <col min="12" max="12" width="4.7109375" bestFit="1" customWidth="1"/>
    <col min="13" max="13" width="6.42578125" bestFit="1" customWidth="1"/>
    <col min="14" max="17" width="8.28515625" bestFit="1" customWidth="1"/>
    <col min="18" max="18" width="5.7109375" bestFit="1" customWidth="1"/>
    <col min="19" max="19" width="8" bestFit="1" customWidth="1"/>
    <col min="20" max="20" width="6.28515625" bestFit="1" customWidth="1"/>
    <col min="21" max="21" width="6" bestFit="1" customWidth="1"/>
    <col min="22" max="22" width="41.7109375" bestFit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85</v>
      </c>
    </row>
    <row r="2" spans="1:60" ht="25.15" customHeight="1" x14ac:dyDescent="0.2">
      <c r="A2" s="143" t="s">
        <v>84</v>
      </c>
      <c r="B2" s="141"/>
      <c r="C2" s="257" t="s">
        <v>46</v>
      </c>
      <c r="D2" s="258"/>
      <c r="E2" s="258"/>
      <c r="F2" s="258"/>
      <c r="G2" s="259"/>
      <c r="AE2" t="s">
        <v>86</v>
      </c>
    </row>
    <row r="3" spans="1:60" ht="25.15" customHeight="1" x14ac:dyDescent="0.2">
      <c r="A3" s="144" t="s">
        <v>7</v>
      </c>
      <c r="B3" s="142"/>
      <c r="C3" s="260" t="s">
        <v>43</v>
      </c>
      <c r="D3" s="261"/>
      <c r="E3" s="261"/>
      <c r="F3" s="261"/>
      <c r="G3" s="262"/>
      <c r="AE3" t="s">
        <v>87</v>
      </c>
    </row>
    <row r="4" spans="1:60" ht="25.15" hidden="1" customHeight="1" x14ac:dyDescent="0.2">
      <c r="A4" s="144" t="s">
        <v>8</v>
      </c>
      <c r="B4" s="142"/>
      <c r="C4" s="260"/>
      <c r="D4" s="261"/>
      <c r="E4" s="261"/>
      <c r="F4" s="261"/>
      <c r="G4" s="262"/>
      <c r="AE4" t="s">
        <v>88</v>
      </c>
    </row>
    <row r="5" spans="1:60" hidden="1" x14ac:dyDescent="0.2">
      <c r="A5" s="145" t="s">
        <v>89</v>
      </c>
      <c r="B5" s="146"/>
      <c r="C5" s="147"/>
      <c r="D5" s="148"/>
      <c r="E5" s="148"/>
      <c r="F5" s="148"/>
      <c r="G5" s="149"/>
      <c r="AE5" t="s">
        <v>90</v>
      </c>
    </row>
    <row r="7" spans="1:60" ht="38.25" x14ac:dyDescent="0.2">
      <c r="A7" s="155" t="s">
        <v>91</v>
      </c>
      <c r="B7" s="156" t="s">
        <v>92</v>
      </c>
      <c r="C7" s="156" t="s">
        <v>93</v>
      </c>
      <c r="D7" s="155" t="s">
        <v>94</v>
      </c>
      <c r="E7" s="155" t="s">
        <v>95</v>
      </c>
      <c r="F7" s="150" t="s">
        <v>96</v>
      </c>
      <c r="G7" s="170" t="s">
        <v>28</v>
      </c>
      <c r="H7" s="171" t="s">
        <v>29</v>
      </c>
      <c r="I7" s="171" t="s">
        <v>97</v>
      </c>
      <c r="J7" s="171" t="s">
        <v>30</v>
      </c>
      <c r="K7" s="171" t="s">
        <v>98</v>
      </c>
      <c r="L7" s="171" t="s">
        <v>99</v>
      </c>
      <c r="M7" s="171" t="s">
        <v>100</v>
      </c>
      <c r="N7" s="171" t="s">
        <v>101</v>
      </c>
      <c r="O7" s="171" t="s">
        <v>102</v>
      </c>
      <c r="P7" s="171" t="s">
        <v>103</v>
      </c>
      <c r="Q7" s="171" t="s">
        <v>104</v>
      </c>
      <c r="R7" s="171" t="s">
        <v>105</v>
      </c>
      <c r="S7" s="171" t="s">
        <v>106</v>
      </c>
      <c r="T7" s="171" t="s">
        <v>107</v>
      </c>
      <c r="U7" s="158" t="s">
        <v>108</v>
      </c>
    </row>
    <row r="8" spans="1:60" x14ac:dyDescent="0.2">
      <c r="A8" s="172" t="s">
        <v>109</v>
      </c>
      <c r="B8" s="173" t="s">
        <v>54</v>
      </c>
      <c r="C8" s="174" t="s">
        <v>55</v>
      </c>
      <c r="D8" s="157"/>
      <c r="E8" s="175"/>
      <c r="F8" s="176"/>
      <c r="G8" s="176">
        <f>SUMIF(AE9:AE25,"&lt;&gt;NOR",G9:G25)</f>
        <v>0</v>
      </c>
      <c r="H8" s="176"/>
      <c r="I8" s="176">
        <f>SUM(I9:I25)</f>
        <v>0</v>
      </c>
      <c r="J8" s="176"/>
      <c r="K8" s="176">
        <f>SUM(K9:K25)</f>
        <v>0</v>
      </c>
      <c r="L8" s="176"/>
      <c r="M8" s="176">
        <f>SUM(M9:M25)</f>
        <v>0</v>
      </c>
      <c r="N8" s="157"/>
      <c r="O8" s="157">
        <f>SUM(O9:O25)</f>
        <v>4.3967799999999997</v>
      </c>
      <c r="P8" s="157"/>
      <c r="Q8" s="157">
        <f>SUM(Q9:Q25)</f>
        <v>0</v>
      </c>
      <c r="R8" s="157"/>
      <c r="S8" s="157"/>
      <c r="T8" s="172"/>
      <c r="U8" s="157">
        <f>SUM(U9:U25)</f>
        <v>185.89999999999998</v>
      </c>
      <c r="AE8" t="s">
        <v>110</v>
      </c>
    </row>
    <row r="9" spans="1:60" outlineLevel="1" x14ac:dyDescent="0.2">
      <c r="A9" s="152">
        <v>1</v>
      </c>
      <c r="B9" s="159" t="s">
        <v>111</v>
      </c>
      <c r="C9" s="188" t="s">
        <v>112</v>
      </c>
      <c r="D9" s="161" t="s">
        <v>113</v>
      </c>
      <c r="E9" s="165">
        <v>96.7</v>
      </c>
      <c r="F9" s="167">
        <f>H9+J9</f>
        <v>0</v>
      </c>
      <c r="G9" s="168">
        <f>ROUND(E9*F9,2)</f>
        <v>0</v>
      </c>
      <c r="H9" s="168"/>
      <c r="I9" s="168">
        <f>ROUND(E9*H9,2)</f>
        <v>0</v>
      </c>
      <c r="J9" s="168"/>
      <c r="K9" s="168">
        <f>ROUND(E9*J9,2)</f>
        <v>0</v>
      </c>
      <c r="L9" s="168">
        <v>21</v>
      </c>
      <c r="M9" s="168">
        <f>G9*(1+L9/100)</f>
        <v>0</v>
      </c>
      <c r="N9" s="161">
        <v>1.038E-2</v>
      </c>
      <c r="O9" s="161">
        <f>ROUND(E9*N9,5)</f>
        <v>1.0037499999999999</v>
      </c>
      <c r="P9" s="161">
        <v>0</v>
      </c>
      <c r="Q9" s="161">
        <f>ROUND(E9*P9,5)</f>
        <v>0</v>
      </c>
      <c r="R9" s="161"/>
      <c r="S9" s="161"/>
      <c r="T9" s="162">
        <v>0.33688000000000001</v>
      </c>
      <c r="U9" s="161">
        <f>ROUND(E9*T9,2)</f>
        <v>32.58</v>
      </c>
      <c r="V9" s="196" t="s">
        <v>375</v>
      </c>
      <c r="W9" s="151"/>
      <c r="X9" s="151"/>
      <c r="Y9" s="151"/>
      <c r="Z9" s="151"/>
      <c r="AA9" s="151"/>
      <c r="AB9" s="151"/>
      <c r="AC9" s="151"/>
      <c r="AD9" s="151"/>
      <c r="AE9" s="151" t="s">
        <v>114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251" t="s">
        <v>115</v>
      </c>
      <c r="D10" s="252"/>
      <c r="E10" s="253"/>
      <c r="F10" s="254"/>
      <c r="G10" s="255"/>
      <c r="H10" s="168"/>
      <c r="I10" s="168"/>
      <c r="J10" s="168"/>
      <c r="K10" s="168"/>
      <c r="L10" s="168"/>
      <c r="M10" s="168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116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(6,77+11,69)*2*3,35=123,7 – 27 odpočet otvorů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2</v>
      </c>
      <c r="B11" s="159" t="s">
        <v>117</v>
      </c>
      <c r="C11" s="188" t="s">
        <v>118</v>
      </c>
      <c r="D11" s="161" t="s">
        <v>113</v>
      </c>
      <c r="E11" s="165">
        <v>79.099999999999994</v>
      </c>
      <c r="F11" s="167">
        <f t="shared" ref="F11:F16" si="0">H11+J11</f>
        <v>0</v>
      </c>
      <c r="G11" s="168">
        <f t="shared" ref="G11:G16" si="1">ROUND(E11*F11,2)</f>
        <v>0</v>
      </c>
      <c r="H11" s="168"/>
      <c r="I11" s="168">
        <f t="shared" ref="I11:I16" si="2">ROUND(E11*H11,2)</f>
        <v>0</v>
      </c>
      <c r="J11" s="168"/>
      <c r="K11" s="168">
        <f t="shared" ref="K11:K16" si="3">ROUND(E11*J11,2)</f>
        <v>0</v>
      </c>
      <c r="L11" s="168">
        <v>21</v>
      </c>
      <c r="M11" s="168">
        <f t="shared" ref="M11:M16" si="4">G11*(1+L11/100)</f>
        <v>0</v>
      </c>
      <c r="N11" s="161">
        <v>3.3E-4</v>
      </c>
      <c r="O11" s="161">
        <f t="shared" ref="O11:O16" si="5">ROUND(E11*N11,5)</f>
        <v>2.6100000000000002E-2</v>
      </c>
      <c r="P11" s="161">
        <v>0</v>
      </c>
      <c r="Q11" s="161">
        <f t="shared" ref="Q11:Q16" si="6">ROUND(E11*P11,5)</f>
        <v>0</v>
      </c>
      <c r="R11" s="161"/>
      <c r="S11" s="161"/>
      <c r="T11" s="162">
        <v>8.8999999999999996E-2</v>
      </c>
      <c r="U11" s="161">
        <f t="shared" ref="U11:U16" si="7">ROUND(E11*T11,2)</f>
        <v>7.04</v>
      </c>
      <c r="V11" s="196" t="s">
        <v>375</v>
      </c>
      <c r="W11" s="151"/>
      <c r="X11" s="151"/>
      <c r="Y11" s="151"/>
      <c r="Z11" s="151"/>
      <c r="AA11" s="151"/>
      <c r="AB11" s="151"/>
      <c r="AC11" s="151"/>
      <c r="AD11" s="151"/>
      <c r="AE11" s="151" t="s">
        <v>114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3</v>
      </c>
      <c r="B12" s="159" t="s">
        <v>119</v>
      </c>
      <c r="C12" s="188" t="s">
        <v>120</v>
      </c>
      <c r="D12" s="161" t="s">
        <v>113</v>
      </c>
      <c r="E12" s="165">
        <v>96.7</v>
      </c>
      <c r="F12" s="167">
        <f t="shared" si="0"/>
        <v>0</v>
      </c>
      <c r="G12" s="168">
        <f t="shared" si="1"/>
        <v>0</v>
      </c>
      <c r="H12" s="168"/>
      <c r="I12" s="168">
        <f t="shared" si="2"/>
        <v>0</v>
      </c>
      <c r="J12" s="168"/>
      <c r="K12" s="168">
        <f t="shared" si="3"/>
        <v>0</v>
      </c>
      <c r="L12" s="168">
        <v>21</v>
      </c>
      <c r="M12" s="168">
        <f t="shared" si="4"/>
        <v>0</v>
      </c>
      <c r="N12" s="161">
        <v>3.2000000000000003E-4</v>
      </c>
      <c r="O12" s="161">
        <f t="shared" si="5"/>
        <v>3.0939999999999999E-2</v>
      </c>
      <c r="P12" s="161">
        <v>0</v>
      </c>
      <c r="Q12" s="161">
        <f t="shared" si="6"/>
        <v>0</v>
      </c>
      <c r="R12" s="161"/>
      <c r="S12" s="161"/>
      <c r="T12" s="162">
        <v>7.0000000000000007E-2</v>
      </c>
      <c r="U12" s="161">
        <f t="shared" si="7"/>
        <v>6.77</v>
      </c>
      <c r="V12" s="196" t="s">
        <v>375</v>
      </c>
      <c r="W12" s="151"/>
      <c r="X12" s="151"/>
      <c r="Y12" s="151"/>
      <c r="Z12" s="151"/>
      <c r="AA12" s="151"/>
      <c r="AB12" s="151"/>
      <c r="AC12" s="151"/>
      <c r="AD12" s="151"/>
      <c r="AE12" s="151" t="s">
        <v>114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4</v>
      </c>
      <c r="B13" s="159" t="s">
        <v>121</v>
      </c>
      <c r="C13" s="188" t="s">
        <v>122</v>
      </c>
      <c r="D13" s="161" t="s">
        <v>113</v>
      </c>
      <c r="E13" s="165">
        <v>27</v>
      </c>
      <c r="F13" s="167">
        <f t="shared" si="0"/>
        <v>0</v>
      </c>
      <c r="G13" s="168">
        <f t="shared" si="1"/>
        <v>0</v>
      </c>
      <c r="H13" s="168"/>
      <c r="I13" s="168">
        <f t="shared" si="2"/>
        <v>0</v>
      </c>
      <c r="J13" s="168"/>
      <c r="K13" s="168">
        <f t="shared" si="3"/>
        <v>0</v>
      </c>
      <c r="L13" s="168">
        <v>21</v>
      </c>
      <c r="M13" s="168">
        <f t="shared" si="4"/>
        <v>0</v>
      </c>
      <c r="N13" s="161">
        <v>4.0000000000000003E-5</v>
      </c>
      <c r="O13" s="161">
        <f t="shared" si="5"/>
        <v>1.08E-3</v>
      </c>
      <c r="P13" s="161">
        <v>0</v>
      </c>
      <c r="Q13" s="161">
        <f t="shared" si="6"/>
        <v>0</v>
      </c>
      <c r="R13" s="161"/>
      <c r="S13" s="161"/>
      <c r="T13" s="162">
        <v>7.8E-2</v>
      </c>
      <c r="U13" s="161">
        <f t="shared" si="7"/>
        <v>2.11</v>
      </c>
      <c r="V13" s="196" t="s">
        <v>375</v>
      </c>
      <c r="W13" s="151"/>
      <c r="X13" s="151"/>
      <c r="Y13" s="151"/>
      <c r="Z13" s="151"/>
      <c r="AA13" s="151"/>
      <c r="AB13" s="151"/>
      <c r="AC13" s="151"/>
      <c r="AD13" s="151"/>
      <c r="AE13" s="151" t="s">
        <v>114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5</v>
      </c>
      <c r="B14" s="159" t="s">
        <v>123</v>
      </c>
      <c r="C14" s="188" t="s">
        <v>124</v>
      </c>
      <c r="D14" s="161" t="s">
        <v>113</v>
      </c>
      <c r="E14" s="165">
        <v>2.7</v>
      </c>
      <c r="F14" s="167">
        <f t="shared" si="0"/>
        <v>0</v>
      </c>
      <c r="G14" s="168">
        <f t="shared" si="1"/>
        <v>0</v>
      </c>
      <c r="H14" s="168"/>
      <c r="I14" s="168">
        <f t="shared" si="2"/>
        <v>0</v>
      </c>
      <c r="J14" s="168"/>
      <c r="K14" s="168">
        <f t="shared" si="3"/>
        <v>0</v>
      </c>
      <c r="L14" s="168">
        <v>21</v>
      </c>
      <c r="M14" s="168">
        <f t="shared" si="4"/>
        <v>0</v>
      </c>
      <c r="N14" s="161">
        <v>6.8000000000000005E-2</v>
      </c>
      <c r="O14" s="161">
        <f t="shared" si="5"/>
        <v>0.18360000000000001</v>
      </c>
      <c r="P14" s="161">
        <v>0</v>
      </c>
      <c r="Q14" s="161">
        <f t="shared" si="6"/>
        <v>0</v>
      </c>
      <c r="R14" s="161"/>
      <c r="S14" s="161"/>
      <c r="T14" s="162">
        <v>0.81945000000000001</v>
      </c>
      <c r="U14" s="161">
        <f t="shared" si="7"/>
        <v>2.21</v>
      </c>
      <c r="V14" s="196" t="s">
        <v>375</v>
      </c>
      <c r="W14" s="151"/>
      <c r="X14" s="151"/>
      <c r="Y14" s="151"/>
      <c r="Z14" s="151"/>
      <c r="AA14" s="151"/>
      <c r="AB14" s="151"/>
      <c r="AC14" s="151"/>
      <c r="AD14" s="151"/>
      <c r="AE14" s="151" t="s">
        <v>114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6</v>
      </c>
      <c r="B15" s="159" t="s">
        <v>125</v>
      </c>
      <c r="C15" s="188" t="s">
        <v>126</v>
      </c>
      <c r="D15" s="161" t="s">
        <v>113</v>
      </c>
      <c r="E15" s="165">
        <v>2.7</v>
      </c>
      <c r="F15" s="167">
        <f t="shared" si="0"/>
        <v>0</v>
      </c>
      <c r="G15" s="168">
        <f t="shared" si="1"/>
        <v>0</v>
      </c>
      <c r="H15" s="168"/>
      <c r="I15" s="168">
        <f t="shared" si="2"/>
        <v>0</v>
      </c>
      <c r="J15" s="168"/>
      <c r="K15" s="168">
        <f t="shared" si="3"/>
        <v>0</v>
      </c>
      <c r="L15" s="168">
        <v>21</v>
      </c>
      <c r="M15" s="168">
        <f t="shared" si="4"/>
        <v>0</v>
      </c>
      <c r="N15" s="161">
        <v>5.2679999999999998E-2</v>
      </c>
      <c r="O15" s="161">
        <f t="shared" si="5"/>
        <v>0.14224000000000001</v>
      </c>
      <c r="P15" s="161">
        <v>0</v>
      </c>
      <c r="Q15" s="161">
        <f t="shared" si="6"/>
        <v>0</v>
      </c>
      <c r="R15" s="161"/>
      <c r="S15" s="161"/>
      <c r="T15" s="162">
        <v>2.8540199999999998</v>
      </c>
      <c r="U15" s="161">
        <f t="shared" si="7"/>
        <v>7.71</v>
      </c>
      <c r="V15" s="196" t="s">
        <v>375</v>
      </c>
      <c r="W15" s="151"/>
      <c r="X15" s="151"/>
      <c r="Y15" s="151"/>
      <c r="Z15" s="151"/>
      <c r="AA15" s="151"/>
      <c r="AB15" s="151"/>
      <c r="AC15" s="151"/>
      <c r="AD15" s="151"/>
      <c r="AE15" s="151" t="s">
        <v>114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7</v>
      </c>
      <c r="B16" s="159" t="s">
        <v>127</v>
      </c>
      <c r="C16" s="188" t="s">
        <v>128</v>
      </c>
      <c r="D16" s="161" t="s">
        <v>113</v>
      </c>
      <c r="E16" s="165">
        <v>79.099999999999994</v>
      </c>
      <c r="F16" s="167">
        <f t="shared" si="0"/>
        <v>0</v>
      </c>
      <c r="G16" s="168">
        <f t="shared" si="1"/>
        <v>0</v>
      </c>
      <c r="H16" s="168"/>
      <c r="I16" s="168">
        <f t="shared" si="2"/>
        <v>0</v>
      </c>
      <c r="J16" s="168"/>
      <c r="K16" s="168">
        <f t="shared" si="3"/>
        <v>0</v>
      </c>
      <c r="L16" s="168">
        <v>21</v>
      </c>
      <c r="M16" s="168">
        <f t="shared" si="4"/>
        <v>0</v>
      </c>
      <c r="N16" s="161">
        <v>1.8599999999999998E-2</v>
      </c>
      <c r="O16" s="161">
        <f t="shared" si="5"/>
        <v>1.47126</v>
      </c>
      <c r="P16" s="161">
        <v>0</v>
      </c>
      <c r="Q16" s="161">
        <f t="shared" si="6"/>
        <v>0</v>
      </c>
      <c r="R16" s="161"/>
      <c r="S16" s="161"/>
      <c r="T16" s="162">
        <v>0.61311000000000004</v>
      </c>
      <c r="U16" s="161">
        <f t="shared" si="7"/>
        <v>48.5</v>
      </c>
      <c r="V16" s="196" t="s">
        <v>375</v>
      </c>
      <c r="W16" s="151"/>
      <c r="X16" s="151"/>
      <c r="Y16" s="151"/>
      <c r="Z16" s="151"/>
      <c r="AA16" s="151"/>
      <c r="AB16" s="151"/>
      <c r="AC16" s="151"/>
      <c r="AD16" s="151"/>
      <c r="AE16" s="151" t="s">
        <v>114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251" t="s">
        <v>129</v>
      </c>
      <c r="D17" s="252"/>
      <c r="E17" s="253"/>
      <c r="F17" s="254"/>
      <c r="G17" s="255"/>
      <c r="H17" s="168"/>
      <c r="I17" s="168"/>
      <c r="J17" s="168"/>
      <c r="K17" s="168"/>
      <c r="L17" s="168"/>
      <c r="M17" s="168"/>
      <c r="N17" s="161"/>
      <c r="O17" s="161"/>
      <c r="P17" s="161"/>
      <c r="Q17" s="161"/>
      <c r="R17" s="161"/>
      <c r="S17" s="161"/>
      <c r="T17" s="162"/>
      <c r="U17" s="161"/>
      <c r="V17" s="196" t="s">
        <v>375</v>
      </c>
      <c r="W17" s="151"/>
      <c r="X17" s="151"/>
      <c r="Y17" s="151"/>
      <c r="Z17" s="151"/>
      <c r="AA17" s="151"/>
      <c r="AB17" s="151"/>
      <c r="AC17" s="151"/>
      <c r="AD17" s="151"/>
      <c r="AE17" s="151" t="s">
        <v>116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4" t="str">
        <f>C17</f>
        <v>6,77*11,69</v>
      </c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2">
        <v>8</v>
      </c>
      <c r="B18" s="159" t="s">
        <v>130</v>
      </c>
      <c r="C18" s="188" t="s">
        <v>131</v>
      </c>
      <c r="D18" s="161" t="s">
        <v>113</v>
      </c>
      <c r="E18" s="165">
        <v>79.099999999999994</v>
      </c>
      <c r="F18" s="167">
        <f t="shared" ref="F18:F24" si="8">H18+J18</f>
        <v>0</v>
      </c>
      <c r="G18" s="168">
        <f t="shared" ref="G18:G24" si="9">ROUND(E18*F18,2)</f>
        <v>0</v>
      </c>
      <c r="H18" s="168"/>
      <c r="I18" s="168">
        <f t="shared" ref="I18:I24" si="10">ROUND(E18*H18,2)</f>
        <v>0</v>
      </c>
      <c r="J18" s="168"/>
      <c r="K18" s="168">
        <f t="shared" ref="K18:K24" si="11">ROUND(E18*J18,2)</f>
        <v>0</v>
      </c>
      <c r="L18" s="168">
        <v>21</v>
      </c>
      <c r="M18" s="168">
        <f t="shared" ref="M18:M24" si="12">G18*(1+L18/100)</f>
        <v>0</v>
      </c>
      <c r="N18" s="161">
        <v>4.0600000000000002E-3</v>
      </c>
      <c r="O18" s="161">
        <f t="shared" ref="O18:O24" si="13">ROUND(E18*N18,5)</f>
        <v>0.32114999999999999</v>
      </c>
      <c r="P18" s="161">
        <v>0</v>
      </c>
      <c r="Q18" s="161">
        <f t="shared" ref="Q18:Q24" si="14">ROUND(E18*P18,5)</f>
        <v>0</v>
      </c>
      <c r="R18" s="161"/>
      <c r="S18" s="161"/>
      <c r="T18" s="162">
        <v>0.48399999999999999</v>
      </c>
      <c r="U18" s="161">
        <f t="shared" ref="U18:U24" si="15">ROUND(E18*T18,2)</f>
        <v>38.28</v>
      </c>
      <c r="V18" s="196" t="s">
        <v>375</v>
      </c>
      <c r="W18" s="151"/>
      <c r="X18" s="151"/>
      <c r="Y18" s="151"/>
      <c r="Z18" s="151"/>
      <c r="AA18" s="151"/>
      <c r="AB18" s="151"/>
      <c r="AC18" s="151"/>
      <c r="AD18" s="151"/>
      <c r="AE18" s="151" t="s">
        <v>114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9</v>
      </c>
      <c r="B19" s="159" t="s">
        <v>132</v>
      </c>
      <c r="C19" s="188" t="s">
        <v>133</v>
      </c>
      <c r="D19" s="161" t="s">
        <v>113</v>
      </c>
      <c r="E19" s="165">
        <v>6.32</v>
      </c>
      <c r="F19" s="167">
        <f t="shared" si="8"/>
        <v>0</v>
      </c>
      <c r="G19" s="168">
        <f t="shared" si="9"/>
        <v>0</v>
      </c>
      <c r="H19" s="168"/>
      <c r="I19" s="168">
        <f t="shared" si="10"/>
        <v>0</v>
      </c>
      <c r="J19" s="168"/>
      <c r="K19" s="168">
        <f t="shared" si="11"/>
        <v>0</v>
      </c>
      <c r="L19" s="168">
        <v>21</v>
      </c>
      <c r="M19" s="168">
        <f t="shared" si="12"/>
        <v>0</v>
      </c>
      <c r="N19" s="161">
        <v>6.8000000000000005E-2</v>
      </c>
      <c r="O19" s="161">
        <f t="shared" si="13"/>
        <v>0.42975999999999998</v>
      </c>
      <c r="P19" s="161">
        <v>0</v>
      </c>
      <c r="Q19" s="161">
        <f t="shared" si="14"/>
        <v>0</v>
      </c>
      <c r="R19" s="161"/>
      <c r="S19" s="161"/>
      <c r="T19" s="162">
        <v>0.71397999999999995</v>
      </c>
      <c r="U19" s="161">
        <f t="shared" si="15"/>
        <v>4.51</v>
      </c>
      <c r="V19" s="196" t="s">
        <v>375</v>
      </c>
      <c r="W19" s="151"/>
      <c r="X19" s="151"/>
      <c r="Y19" s="151"/>
      <c r="Z19" s="151"/>
      <c r="AA19" s="151"/>
      <c r="AB19" s="151"/>
      <c r="AC19" s="151"/>
      <c r="AD19" s="151"/>
      <c r="AE19" s="151" t="s">
        <v>114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10</v>
      </c>
      <c r="B20" s="159" t="s">
        <v>134</v>
      </c>
      <c r="C20" s="188" t="s">
        <v>135</v>
      </c>
      <c r="D20" s="161" t="s">
        <v>136</v>
      </c>
      <c r="E20" s="165">
        <v>19.399999999999999</v>
      </c>
      <c r="F20" s="167">
        <f t="shared" si="8"/>
        <v>0</v>
      </c>
      <c r="G20" s="168">
        <f t="shared" si="9"/>
        <v>0</v>
      </c>
      <c r="H20" s="168"/>
      <c r="I20" s="168">
        <f t="shared" si="10"/>
        <v>0</v>
      </c>
      <c r="J20" s="168"/>
      <c r="K20" s="168">
        <f t="shared" si="11"/>
        <v>0</v>
      </c>
      <c r="L20" s="168">
        <v>21</v>
      </c>
      <c r="M20" s="168">
        <f t="shared" si="12"/>
        <v>0</v>
      </c>
      <c r="N20" s="161">
        <v>3.7100000000000002E-3</v>
      </c>
      <c r="O20" s="161">
        <f t="shared" si="13"/>
        <v>7.1970000000000006E-2</v>
      </c>
      <c r="P20" s="161">
        <v>0</v>
      </c>
      <c r="Q20" s="161">
        <f t="shared" si="14"/>
        <v>0</v>
      </c>
      <c r="R20" s="161"/>
      <c r="S20" s="161"/>
      <c r="T20" s="162">
        <v>0.19136</v>
      </c>
      <c r="U20" s="161">
        <f t="shared" si="15"/>
        <v>3.71</v>
      </c>
      <c r="V20" s="196" t="s">
        <v>375</v>
      </c>
      <c r="W20" s="151"/>
      <c r="X20" s="151"/>
      <c r="Y20" s="151"/>
      <c r="Z20" s="151"/>
      <c r="AA20" s="151"/>
      <c r="AB20" s="151"/>
      <c r="AC20" s="151"/>
      <c r="AD20" s="151"/>
      <c r="AE20" s="151" t="s">
        <v>137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11</v>
      </c>
      <c r="B21" s="159" t="s">
        <v>138</v>
      </c>
      <c r="C21" s="188" t="s">
        <v>139</v>
      </c>
      <c r="D21" s="161" t="s">
        <v>113</v>
      </c>
      <c r="E21" s="165">
        <v>6.32</v>
      </c>
      <c r="F21" s="167">
        <f t="shared" si="8"/>
        <v>0</v>
      </c>
      <c r="G21" s="168">
        <f t="shared" si="9"/>
        <v>0</v>
      </c>
      <c r="H21" s="168"/>
      <c r="I21" s="168">
        <f t="shared" si="10"/>
        <v>0</v>
      </c>
      <c r="J21" s="168"/>
      <c r="K21" s="168">
        <f t="shared" si="11"/>
        <v>0</v>
      </c>
      <c r="L21" s="168">
        <v>21</v>
      </c>
      <c r="M21" s="168">
        <f t="shared" si="12"/>
        <v>0</v>
      </c>
      <c r="N21" s="161">
        <v>3.8289999999999998E-2</v>
      </c>
      <c r="O21" s="161">
        <f t="shared" si="13"/>
        <v>0.24199000000000001</v>
      </c>
      <c r="P21" s="161">
        <v>0</v>
      </c>
      <c r="Q21" s="161">
        <f t="shared" si="14"/>
        <v>0</v>
      </c>
      <c r="R21" s="161"/>
      <c r="S21" s="161"/>
      <c r="T21" s="162">
        <v>1.8764099999999999</v>
      </c>
      <c r="U21" s="161">
        <f t="shared" si="15"/>
        <v>11.86</v>
      </c>
      <c r="V21" s="196" t="s">
        <v>375</v>
      </c>
      <c r="W21" s="151"/>
      <c r="X21" s="151"/>
      <c r="Y21" s="151"/>
      <c r="Z21" s="151"/>
      <c r="AA21" s="151"/>
      <c r="AB21" s="151"/>
      <c r="AC21" s="151"/>
      <c r="AD21" s="151"/>
      <c r="AE21" s="151" t="s">
        <v>114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12</v>
      </c>
      <c r="B22" s="159" t="s">
        <v>140</v>
      </c>
      <c r="C22" s="188" t="s">
        <v>141</v>
      </c>
      <c r="D22" s="161" t="s">
        <v>113</v>
      </c>
      <c r="E22" s="165">
        <v>6.16</v>
      </c>
      <c r="F22" s="167">
        <f t="shared" si="8"/>
        <v>0</v>
      </c>
      <c r="G22" s="168">
        <f t="shared" si="9"/>
        <v>0</v>
      </c>
      <c r="H22" s="168"/>
      <c r="I22" s="168">
        <f t="shared" si="10"/>
        <v>0</v>
      </c>
      <c r="J22" s="168"/>
      <c r="K22" s="168">
        <f t="shared" si="11"/>
        <v>0</v>
      </c>
      <c r="L22" s="168">
        <v>21</v>
      </c>
      <c r="M22" s="168">
        <f t="shared" si="12"/>
        <v>0</v>
      </c>
      <c r="N22" s="161">
        <v>3.4909999999999997E-2</v>
      </c>
      <c r="O22" s="161">
        <f t="shared" si="13"/>
        <v>0.21504999999999999</v>
      </c>
      <c r="P22" s="161">
        <v>0</v>
      </c>
      <c r="Q22" s="161">
        <f t="shared" si="14"/>
        <v>0</v>
      </c>
      <c r="R22" s="161"/>
      <c r="S22" s="161"/>
      <c r="T22" s="162">
        <v>1.1841699999999999</v>
      </c>
      <c r="U22" s="161">
        <f t="shared" si="15"/>
        <v>7.29</v>
      </c>
      <c r="V22" s="196" t="s">
        <v>375</v>
      </c>
      <c r="W22" s="151"/>
      <c r="X22" s="151"/>
      <c r="Y22" s="151"/>
      <c r="Z22" s="151"/>
      <c r="AA22" s="151"/>
      <c r="AB22" s="151"/>
      <c r="AC22" s="151"/>
      <c r="AD22" s="151"/>
      <c r="AE22" s="151" t="s">
        <v>114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13</v>
      </c>
      <c r="B23" s="159" t="s">
        <v>142</v>
      </c>
      <c r="C23" s="188" t="s">
        <v>143</v>
      </c>
      <c r="D23" s="161" t="s">
        <v>113</v>
      </c>
      <c r="E23" s="165">
        <v>2</v>
      </c>
      <c r="F23" s="167">
        <f t="shared" si="8"/>
        <v>0</v>
      </c>
      <c r="G23" s="168">
        <f t="shared" si="9"/>
        <v>0</v>
      </c>
      <c r="H23" s="168"/>
      <c r="I23" s="168">
        <f t="shared" si="10"/>
        <v>0</v>
      </c>
      <c r="J23" s="168"/>
      <c r="K23" s="168">
        <f t="shared" si="11"/>
        <v>0</v>
      </c>
      <c r="L23" s="168">
        <v>21</v>
      </c>
      <c r="M23" s="168">
        <f t="shared" si="12"/>
        <v>0</v>
      </c>
      <c r="N23" s="161">
        <v>5.2839999999999998E-2</v>
      </c>
      <c r="O23" s="161">
        <f t="shared" si="13"/>
        <v>0.10568</v>
      </c>
      <c r="P23" s="161">
        <v>0</v>
      </c>
      <c r="Q23" s="161">
        <f t="shared" si="14"/>
        <v>0</v>
      </c>
      <c r="R23" s="161"/>
      <c r="S23" s="161"/>
      <c r="T23" s="162">
        <v>1.0569999999999999</v>
      </c>
      <c r="U23" s="161">
        <f t="shared" si="15"/>
        <v>2.11</v>
      </c>
      <c r="V23" s="196" t="s">
        <v>375</v>
      </c>
      <c r="W23" s="151"/>
      <c r="X23" s="151"/>
      <c r="Y23" s="151"/>
      <c r="Z23" s="151"/>
      <c r="AA23" s="151"/>
      <c r="AB23" s="151"/>
      <c r="AC23" s="151"/>
      <c r="AD23" s="151"/>
      <c r="AE23" s="151" t="s">
        <v>114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14</v>
      </c>
      <c r="B24" s="159" t="s">
        <v>144</v>
      </c>
      <c r="C24" s="188" t="s">
        <v>145</v>
      </c>
      <c r="D24" s="161" t="s">
        <v>113</v>
      </c>
      <c r="E24" s="165">
        <v>31</v>
      </c>
      <c r="F24" s="167">
        <f t="shared" si="8"/>
        <v>0</v>
      </c>
      <c r="G24" s="168">
        <f t="shared" si="9"/>
        <v>0</v>
      </c>
      <c r="H24" s="168"/>
      <c r="I24" s="168">
        <f t="shared" si="10"/>
        <v>0</v>
      </c>
      <c r="J24" s="168"/>
      <c r="K24" s="168">
        <f t="shared" si="11"/>
        <v>0</v>
      </c>
      <c r="L24" s="168">
        <v>21</v>
      </c>
      <c r="M24" s="168">
        <f t="shared" si="12"/>
        <v>0</v>
      </c>
      <c r="N24" s="161">
        <v>4.9100000000000003E-3</v>
      </c>
      <c r="O24" s="161">
        <f t="shared" si="13"/>
        <v>0.15221000000000001</v>
      </c>
      <c r="P24" s="161">
        <v>0</v>
      </c>
      <c r="Q24" s="161">
        <f t="shared" si="14"/>
        <v>0</v>
      </c>
      <c r="R24" s="161"/>
      <c r="S24" s="161"/>
      <c r="T24" s="162">
        <v>0.36199999999999999</v>
      </c>
      <c r="U24" s="161">
        <f t="shared" si="15"/>
        <v>11.22</v>
      </c>
      <c r="V24" s="196" t="s">
        <v>375</v>
      </c>
      <c r="W24" s="151"/>
      <c r="X24" s="151"/>
      <c r="Y24" s="151"/>
      <c r="Z24" s="151"/>
      <c r="AA24" s="151"/>
      <c r="AB24" s="151"/>
      <c r="AC24" s="151"/>
      <c r="AD24" s="151"/>
      <c r="AE24" s="151" t="s">
        <v>114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9"/>
      <c r="C25" s="251" t="s">
        <v>146</v>
      </c>
      <c r="D25" s="252"/>
      <c r="E25" s="253"/>
      <c r="F25" s="254"/>
      <c r="G25" s="255"/>
      <c r="H25" s="168"/>
      <c r="I25" s="168"/>
      <c r="J25" s="168"/>
      <c r="K25" s="168"/>
      <c r="L25" s="168"/>
      <c r="M25" s="168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>C25</f>
        <v>96,7*0,3 (30% z plochy) + 2,0</v>
      </c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53" t="s">
        <v>109</v>
      </c>
      <c r="B26" s="160" t="s">
        <v>56</v>
      </c>
      <c r="C26" s="189" t="s">
        <v>57</v>
      </c>
      <c r="D26" s="163"/>
      <c r="E26" s="166"/>
      <c r="F26" s="169"/>
      <c r="G26" s="169">
        <f>SUMIF(AE27:AE29,"&lt;&gt;NOR",G27:G29)</f>
        <v>0</v>
      </c>
      <c r="H26" s="169"/>
      <c r="I26" s="169">
        <f>SUM(I27:I29)</f>
        <v>0</v>
      </c>
      <c r="J26" s="169"/>
      <c r="K26" s="169">
        <f>SUM(K27:K29)</f>
        <v>0</v>
      </c>
      <c r="L26" s="169"/>
      <c r="M26" s="169">
        <f>SUM(M27:M29)</f>
        <v>0</v>
      </c>
      <c r="N26" s="163"/>
      <c r="O26" s="163">
        <f>SUM(O27:O29)</f>
        <v>3.7580500000000003</v>
      </c>
      <c r="P26" s="163"/>
      <c r="Q26" s="163">
        <f>SUM(Q27:Q29)</f>
        <v>0</v>
      </c>
      <c r="R26" s="163"/>
      <c r="S26" s="163"/>
      <c r="T26" s="164"/>
      <c r="U26" s="163">
        <f>SUM(U27:U29)</f>
        <v>30.61</v>
      </c>
      <c r="AE26" t="s">
        <v>110</v>
      </c>
    </row>
    <row r="27" spans="1:60" outlineLevel="1" x14ac:dyDescent="0.2">
      <c r="A27" s="152">
        <v>15</v>
      </c>
      <c r="B27" s="159" t="s">
        <v>147</v>
      </c>
      <c r="C27" s="188" t="s">
        <v>148</v>
      </c>
      <c r="D27" s="161" t="s">
        <v>113</v>
      </c>
      <c r="E27" s="165">
        <v>79.099999999999994</v>
      </c>
      <c r="F27" s="167">
        <f>H27+J27</f>
        <v>0</v>
      </c>
      <c r="G27" s="168">
        <f>ROUND(E27*F27,2)</f>
        <v>0</v>
      </c>
      <c r="H27" s="168"/>
      <c r="I27" s="168">
        <f>ROUND(E27*H27,2)</f>
        <v>0</v>
      </c>
      <c r="J27" s="168"/>
      <c r="K27" s="168">
        <f>ROUND(E27*J27,2)</f>
        <v>0</v>
      </c>
      <c r="L27" s="168">
        <v>21</v>
      </c>
      <c r="M27" s="168">
        <f>G27*(1+L27/100)</f>
        <v>0</v>
      </c>
      <c r="N27" s="161">
        <v>2.5999999999999998E-4</v>
      </c>
      <c r="O27" s="161">
        <f>ROUND(E27*N27,5)</f>
        <v>2.0570000000000001E-2</v>
      </c>
      <c r="P27" s="161">
        <v>0</v>
      </c>
      <c r="Q27" s="161">
        <f>ROUND(E27*P27,5)</f>
        <v>0</v>
      </c>
      <c r="R27" s="161"/>
      <c r="S27" s="161"/>
      <c r="T27" s="162">
        <v>0.09</v>
      </c>
      <c r="U27" s="161">
        <f>ROUND(E27*T27,2)</f>
        <v>7.12</v>
      </c>
      <c r="V27" s="196" t="s">
        <v>375</v>
      </c>
      <c r="W27" s="151"/>
      <c r="X27" s="151"/>
      <c r="Y27" s="151"/>
      <c r="Z27" s="151"/>
      <c r="AA27" s="151"/>
      <c r="AB27" s="151"/>
      <c r="AC27" s="151"/>
      <c r="AD27" s="151"/>
      <c r="AE27" s="151" t="s">
        <v>114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16</v>
      </c>
      <c r="B28" s="159" t="s">
        <v>149</v>
      </c>
      <c r="C28" s="188" t="s">
        <v>150</v>
      </c>
      <c r="D28" s="161" t="s">
        <v>113</v>
      </c>
      <c r="E28" s="165">
        <v>79.099999999999994</v>
      </c>
      <c r="F28" s="167">
        <f>H28+J28</f>
        <v>0</v>
      </c>
      <c r="G28" s="168">
        <f>ROUND(E28*F28,2)</f>
        <v>0</v>
      </c>
      <c r="H28" s="168"/>
      <c r="I28" s="168">
        <f>ROUND(E28*H28,2)</f>
        <v>0</v>
      </c>
      <c r="J28" s="168"/>
      <c r="K28" s="168">
        <f>ROUND(E28*J28,2)</f>
        <v>0</v>
      </c>
      <c r="L28" s="168">
        <v>21</v>
      </c>
      <c r="M28" s="168">
        <f>G28*(1+L28/100)</f>
        <v>0</v>
      </c>
      <c r="N28" s="161">
        <v>4.725E-2</v>
      </c>
      <c r="O28" s="161">
        <f>ROUND(E28*N28,5)</f>
        <v>3.7374800000000001</v>
      </c>
      <c r="P28" s="161">
        <v>0</v>
      </c>
      <c r="Q28" s="161">
        <f>ROUND(E28*P28,5)</f>
        <v>0</v>
      </c>
      <c r="R28" s="161"/>
      <c r="S28" s="161"/>
      <c r="T28" s="162">
        <v>0.29701</v>
      </c>
      <c r="U28" s="161">
        <f>ROUND(E28*T28,2)</f>
        <v>23.49</v>
      </c>
      <c r="V28" s="196" t="s">
        <v>375</v>
      </c>
      <c r="W28" s="151"/>
      <c r="X28" s="151"/>
      <c r="Y28" s="151"/>
      <c r="Z28" s="151"/>
      <c r="AA28" s="151"/>
      <c r="AB28" s="151"/>
      <c r="AC28" s="151"/>
      <c r="AD28" s="151"/>
      <c r="AE28" s="151" t="s">
        <v>114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251" t="s">
        <v>129</v>
      </c>
      <c r="D29" s="252"/>
      <c r="E29" s="253"/>
      <c r="F29" s="254"/>
      <c r="G29" s="255"/>
      <c r="H29" s="168"/>
      <c r="I29" s="168"/>
      <c r="J29" s="168"/>
      <c r="K29" s="168"/>
      <c r="L29" s="168"/>
      <c r="M29" s="168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116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>C29</f>
        <v>6,77*11,69</v>
      </c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109</v>
      </c>
      <c r="B30" s="160" t="s">
        <v>58</v>
      </c>
      <c r="C30" s="189" t="s">
        <v>59</v>
      </c>
      <c r="D30" s="163"/>
      <c r="E30" s="166"/>
      <c r="F30" s="169"/>
      <c r="G30" s="169">
        <f>SUMIF(AE31:AE32,"&lt;&gt;NOR",G31:G32)</f>
        <v>0</v>
      </c>
      <c r="H30" s="169"/>
      <c r="I30" s="169">
        <f>SUM(I31:I32)</f>
        <v>0</v>
      </c>
      <c r="J30" s="169"/>
      <c r="K30" s="169">
        <f>SUM(K31:K32)</f>
        <v>0</v>
      </c>
      <c r="L30" s="169"/>
      <c r="M30" s="169">
        <f>SUM(M31:M32)</f>
        <v>0</v>
      </c>
      <c r="N30" s="163"/>
      <c r="O30" s="163">
        <f>SUM(O31:O32)</f>
        <v>0.13452</v>
      </c>
      <c r="P30" s="163"/>
      <c r="Q30" s="163">
        <f>SUM(Q31:Q32)</f>
        <v>0</v>
      </c>
      <c r="R30" s="163"/>
      <c r="S30" s="163"/>
      <c r="T30" s="164"/>
      <c r="U30" s="163">
        <f>SUM(U31:U32)</f>
        <v>4.2</v>
      </c>
      <c r="AE30" t="s">
        <v>110</v>
      </c>
    </row>
    <row r="31" spans="1:60" ht="22.5" outlineLevel="1" x14ac:dyDescent="0.2">
      <c r="A31" s="152">
        <v>17</v>
      </c>
      <c r="B31" s="159" t="s">
        <v>151</v>
      </c>
      <c r="C31" s="188" t="s">
        <v>152</v>
      </c>
      <c r="D31" s="161" t="s">
        <v>153</v>
      </c>
      <c r="E31" s="165">
        <v>1</v>
      </c>
      <c r="F31" s="167">
        <f>H31+J31</f>
        <v>0</v>
      </c>
      <c r="G31" s="168">
        <f>ROUND(E31*F31,2)</f>
        <v>0</v>
      </c>
      <c r="H31" s="168"/>
      <c r="I31" s="168">
        <f>ROUND(E31*H31,2)</f>
        <v>0</v>
      </c>
      <c r="J31" s="168"/>
      <c r="K31" s="168">
        <f>ROUND(E31*J31,2)</f>
        <v>0</v>
      </c>
      <c r="L31" s="168">
        <v>21</v>
      </c>
      <c r="M31" s="168">
        <f>G31*(1+L31/100)</f>
        <v>0</v>
      </c>
      <c r="N31" s="161">
        <v>6.7210000000000006E-2</v>
      </c>
      <c r="O31" s="161">
        <f>ROUND(E31*N31,5)</f>
        <v>6.7210000000000006E-2</v>
      </c>
      <c r="P31" s="161">
        <v>0</v>
      </c>
      <c r="Q31" s="161">
        <f>ROUND(E31*P31,5)</f>
        <v>0</v>
      </c>
      <c r="R31" s="161"/>
      <c r="S31" s="161"/>
      <c r="T31" s="162">
        <v>2.097</v>
      </c>
      <c r="U31" s="161">
        <f>ROUND(E31*T31,2)</f>
        <v>2.1</v>
      </c>
      <c r="V31" s="196" t="s">
        <v>375</v>
      </c>
      <c r="W31" s="151"/>
      <c r="X31" s="151"/>
      <c r="Y31" s="151"/>
      <c r="Z31" s="151"/>
      <c r="AA31" s="151"/>
      <c r="AB31" s="151"/>
      <c r="AC31" s="151"/>
      <c r="AD31" s="151"/>
      <c r="AE31" s="151" t="s">
        <v>114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18</v>
      </c>
      <c r="B32" s="159" t="s">
        <v>154</v>
      </c>
      <c r="C32" s="188" t="s">
        <v>155</v>
      </c>
      <c r="D32" s="161" t="s">
        <v>153</v>
      </c>
      <c r="E32" s="165">
        <v>1</v>
      </c>
      <c r="F32" s="167">
        <f>H32+J32</f>
        <v>0</v>
      </c>
      <c r="G32" s="168">
        <f>ROUND(E32*F32,2)</f>
        <v>0</v>
      </c>
      <c r="H32" s="168"/>
      <c r="I32" s="168">
        <f>ROUND(E32*H32,2)</f>
        <v>0</v>
      </c>
      <c r="J32" s="168"/>
      <c r="K32" s="168">
        <f>ROUND(E32*J32,2)</f>
        <v>0</v>
      </c>
      <c r="L32" s="168">
        <v>21</v>
      </c>
      <c r="M32" s="168">
        <f>G32*(1+L32/100)</f>
        <v>0</v>
      </c>
      <c r="N32" s="161">
        <v>6.7309999999999995E-2</v>
      </c>
      <c r="O32" s="161">
        <f>ROUND(E32*N32,5)</f>
        <v>6.7309999999999995E-2</v>
      </c>
      <c r="P32" s="161">
        <v>0</v>
      </c>
      <c r="Q32" s="161">
        <f>ROUND(E32*P32,5)</f>
        <v>0</v>
      </c>
      <c r="R32" s="161"/>
      <c r="S32" s="161"/>
      <c r="T32" s="162">
        <v>2.097</v>
      </c>
      <c r="U32" s="161">
        <f>ROUND(E32*T32,2)</f>
        <v>2.1</v>
      </c>
      <c r="V32" s="196" t="s">
        <v>375</v>
      </c>
      <c r="W32" s="151"/>
      <c r="X32" s="151"/>
      <c r="Y32" s="151"/>
      <c r="Z32" s="151"/>
      <c r="AA32" s="151"/>
      <c r="AB32" s="151"/>
      <c r="AC32" s="151"/>
      <c r="AD32" s="151"/>
      <c r="AE32" s="151" t="s">
        <v>114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109</v>
      </c>
      <c r="B33" s="160" t="s">
        <v>60</v>
      </c>
      <c r="C33" s="189" t="s">
        <v>61</v>
      </c>
      <c r="D33" s="163"/>
      <c r="E33" s="166"/>
      <c r="F33" s="169"/>
      <c r="G33" s="169">
        <f>SUMIF(AE34:AE35,"&lt;&gt;NOR",G34:G35)</f>
        <v>0</v>
      </c>
      <c r="H33" s="169"/>
      <c r="I33" s="169">
        <f>SUM(I34:I35)</f>
        <v>0</v>
      </c>
      <c r="J33" s="169"/>
      <c r="K33" s="169">
        <f>SUM(K34:K35)</f>
        <v>0</v>
      </c>
      <c r="L33" s="169"/>
      <c r="M33" s="169">
        <f>SUM(M34:M35)</f>
        <v>0</v>
      </c>
      <c r="N33" s="163"/>
      <c r="O33" s="163">
        <f>SUM(O34:O35)</f>
        <v>0.158</v>
      </c>
      <c r="P33" s="163"/>
      <c r="Q33" s="163">
        <f>SUM(Q34:Q35)</f>
        <v>0</v>
      </c>
      <c r="R33" s="163"/>
      <c r="S33" s="163"/>
      <c r="T33" s="164"/>
      <c r="U33" s="163">
        <f>SUM(U34:U35)</f>
        <v>21.4</v>
      </c>
      <c r="AE33" t="s">
        <v>110</v>
      </c>
    </row>
    <row r="34" spans="1:60" outlineLevel="1" x14ac:dyDescent="0.2">
      <c r="A34" s="152">
        <v>19</v>
      </c>
      <c r="B34" s="159" t="s">
        <v>156</v>
      </c>
      <c r="C34" s="188" t="s">
        <v>157</v>
      </c>
      <c r="D34" s="161" t="s">
        <v>158</v>
      </c>
      <c r="E34" s="165">
        <v>1</v>
      </c>
      <c r="F34" s="167">
        <f>H34+J34</f>
        <v>0</v>
      </c>
      <c r="G34" s="168">
        <f>ROUND(E34*F34,2)</f>
        <v>0</v>
      </c>
      <c r="H34" s="168"/>
      <c r="I34" s="168">
        <f>ROUND(E34*H34,2)</f>
        <v>0</v>
      </c>
      <c r="J34" s="168"/>
      <c r="K34" s="168">
        <f>ROUND(E34*J34,2)</f>
        <v>0</v>
      </c>
      <c r="L34" s="168">
        <v>21</v>
      </c>
      <c r="M34" s="168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0</v>
      </c>
      <c r="U34" s="161">
        <f>ROUND(E34*T34,2)</f>
        <v>0</v>
      </c>
      <c r="V34" s="196" t="s">
        <v>375</v>
      </c>
      <c r="W34" s="151"/>
      <c r="X34" s="151"/>
      <c r="Y34" s="151"/>
      <c r="Z34" s="151"/>
      <c r="AA34" s="151"/>
      <c r="AB34" s="151"/>
      <c r="AC34" s="151"/>
      <c r="AD34" s="151"/>
      <c r="AE34" s="151" t="s">
        <v>114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20</v>
      </c>
      <c r="B35" s="159" t="s">
        <v>159</v>
      </c>
      <c r="C35" s="188" t="s">
        <v>160</v>
      </c>
      <c r="D35" s="161" t="s">
        <v>113</v>
      </c>
      <c r="E35" s="165">
        <v>100</v>
      </c>
      <c r="F35" s="167">
        <f>H35+J35</f>
        <v>0</v>
      </c>
      <c r="G35" s="168">
        <f>ROUND(E35*F35,2)</f>
        <v>0</v>
      </c>
      <c r="H35" s="168"/>
      <c r="I35" s="168">
        <f>ROUND(E35*H35,2)</f>
        <v>0</v>
      </c>
      <c r="J35" s="168"/>
      <c r="K35" s="168">
        <f>ROUND(E35*J35,2)</f>
        <v>0</v>
      </c>
      <c r="L35" s="168">
        <v>21</v>
      </c>
      <c r="M35" s="168">
        <f>G35*(1+L35/100)</f>
        <v>0</v>
      </c>
      <c r="N35" s="161">
        <v>1.58E-3</v>
      </c>
      <c r="O35" s="161">
        <f>ROUND(E35*N35,5)</f>
        <v>0.158</v>
      </c>
      <c r="P35" s="161">
        <v>0</v>
      </c>
      <c r="Q35" s="161">
        <f>ROUND(E35*P35,5)</f>
        <v>0</v>
      </c>
      <c r="R35" s="161"/>
      <c r="S35" s="161"/>
      <c r="T35" s="162">
        <v>0.214</v>
      </c>
      <c r="U35" s="161">
        <f>ROUND(E35*T35,2)</f>
        <v>21.4</v>
      </c>
      <c r="V35" s="196" t="s">
        <v>375</v>
      </c>
      <c r="W35" s="151"/>
      <c r="X35" s="151"/>
      <c r="Y35" s="151"/>
      <c r="Z35" s="151"/>
      <c r="AA35" s="151"/>
      <c r="AB35" s="151"/>
      <c r="AC35" s="151"/>
      <c r="AD35" s="151"/>
      <c r="AE35" s="151" t="s">
        <v>114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3" t="s">
        <v>109</v>
      </c>
      <c r="B36" s="160" t="s">
        <v>62</v>
      </c>
      <c r="C36" s="189" t="s">
        <v>63</v>
      </c>
      <c r="D36" s="163"/>
      <c r="E36" s="166"/>
      <c r="F36" s="169"/>
      <c r="G36" s="169">
        <f>SUMIF(AE37:AE38,"&lt;&gt;NOR",G37:G38)</f>
        <v>0</v>
      </c>
      <c r="H36" s="169"/>
      <c r="I36" s="169">
        <f>SUM(I37:I38)</f>
        <v>0</v>
      </c>
      <c r="J36" s="169"/>
      <c r="K36" s="169">
        <f>SUM(K37:K38)</f>
        <v>0</v>
      </c>
      <c r="L36" s="169"/>
      <c r="M36" s="169">
        <f>SUM(M37:M38)</f>
        <v>0</v>
      </c>
      <c r="N36" s="163"/>
      <c r="O36" s="163">
        <f>SUM(O37:O38)</f>
        <v>4.7400000000000003E-3</v>
      </c>
      <c r="P36" s="163"/>
      <c r="Q36" s="163">
        <f>SUM(Q37:Q38)</f>
        <v>0</v>
      </c>
      <c r="R36" s="163"/>
      <c r="S36" s="163"/>
      <c r="T36" s="164"/>
      <c r="U36" s="163">
        <f>SUM(U37:U38)</f>
        <v>26.65</v>
      </c>
      <c r="AE36" t="s">
        <v>110</v>
      </c>
    </row>
    <row r="37" spans="1:60" outlineLevel="1" x14ac:dyDescent="0.2">
      <c r="A37" s="152">
        <v>21</v>
      </c>
      <c r="B37" s="159" t="s">
        <v>161</v>
      </c>
      <c r="C37" s="188" t="s">
        <v>162</v>
      </c>
      <c r="D37" s="161" t="s">
        <v>113</v>
      </c>
      <c r="E37" s="165">
        <v>79.099999999999994</v>
      </c>
      <c r="F37" s="167">
        <f>H37+J37</f>
        <v>0</v>
      </c>
      <c r="G37" s="168">
        <f>ROUND(E37*F37,2)</f>
        <v>0</v>
      </c>
      <c r="H37" s="168"/>
      <c r="I37" s="168">
        <f>ROUND(E37*H37,2)</f>
        <v>0</v>
      </c>
      <c r="J37" s="168"/>
      <c r="K37" s="168">
        <f>ROUND(E37*J37,2)</f>
        <v>0</v>
      </c>
      <c r="L37" s="168">
        <v>21</v>
      </c>
      <c r="M37" s="168">
        <f>G37*(1+L37/100)</f>
        <v>0</v>
      </c>
      <c r="N37" s="161">
        <v>2.0000000000000002E-5</v>
      </c>
      <c r="O37" s="161">
        <f>ROUND(E37*N37,5)</f>
        <v>1.58E-3</v>
      </c>
      <c r="P37" s="161">
        <v>0</v>
      </c>
      <c r="Q37" s="161">
        <f>ROUND(E37*P37,5)</f>
        <v>0</v>
      </c>
      <c r="R37" s="161"/>
      <c r="S37" s="161"/>
      <c r="T37" s="162">
        <v>2.9000000000000001E-2</v>
      </c>
      <c r="U37" s="161">
        <f>ROUND(E37*T37,2)</f>
        <v>2.29</v>
      </c>
      <c r="V37" s="196" t="s">
        <v>375</v>
      </c>
      <c r="W37" s="151"/>
      <c r="X37" s="151"/>
      <c r="Y37" s="151"/>
      <c r="Z37" s="151"/>
      <c r="AA37" s="151"/>
      <c r="AB37" s="151"/>
      <c r="AC37" s="151"/>
      <c r="AD37" s="151"/>
      <c r="AE37" s="151" t="s">
        <v>114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22</v>
      </c>
      <c r="B38" s="159" t="s">
        <v>163</v>
      </c>
      <c r="C38" s="188" t="s">
        <v>164</v>
      </c>
      <c r="D38" s="161" t="s">
        <v>113</v>
      </c>
      <c r="E38" s="165">
        <v>79.099999999999994</v>
      </c>
      <c r="F38" s="167">
        <f>H38+J38</f>
        <v>0</v>
      </c>
      <c r="G38" s="168">
        <f>ROUND(E38*F38,2)</f>
        <v>0</v>
      </c>
      <c r="H38" s="168"/>
      <c r="I38" s="168">
        <f>ROUND(E38*H38,2)</f>
        <v>0</v>
      </c>
      <c r="J38" s="168"/>
      <c r="K38" s="168">
        <f>ROUND(E38*J38,2)</f>
        <v>0</v>
      </c>
      <c r="L38" s="168">
        <v>21</v>
      </c>
      <c r="M38" s="168">
        <f>G38*(1+L38/100)</f>
        <v>0</v>
      </c>
      <c r="N38" s="161">
        <v>4.0000000000000003E-5</v>
      </c>
      <c r="O38" s="161">
        <f>ROUND(E38*N38,5)</f>
        <v>3.16E-3</v>
      </c>
      <c r="P38" s="161">
        <v>0</v>
      </c>
      <c r="Q38" s="161">
        <f>ROUND(E38*P38,5)</f>
        <v>0</v>
      </c>
      <c r="R38" s="161"/>
      <c r="S38" s="161"/>
      <c r="T38" s="162">
        <v>0.308</v>
      </c>
      <c r="U38" s="161">
        <f>ROUND(E38*T38,2)</f>
        <v>24.36</v>
      </c>
      <c r="V38" s="196" t="s">
        <v>375</v>
      </c>
      <c r="W38" s="151"/>
      <c r="X38" s="151"/>
      <c r="Y38" s="151"/>
      <c r="Z38" s="151"/>
      <c r="AA38" s="151"/>
      <c r="AB38" s="151"/>
      <c r="AC38" s="151"/>
      <c r="AD38" s="151"/>
      <c r="AE38" s="151" t="s">
        <v>114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53" t="s">
        <v>109</v>
      </c>
      <c r="B39" s="160" t="s">
        <v>64</v>
      </c>
      <c r="C39" s="189" t="s">
        <v>65</v>
      </c>
      <c r="D39" s="163"/>
      <c r="E39" s="166"/>
      <c r="F39" s="169"/>
      <c r="G39" s="169">
        <f>SUMIF(AE40:AE52,"&lt;&gt;NOR",G40:G52)</f>
        <v>0</v>
      </c>
      <c r="H39" s="169"/>
      <c r="I39" s="169">
        <f>SUM(I40:I52)</f>
        <v>0</v>
      </c>
      <c r="J39" s="169"/>
      <c r="K39" s="169">
        <f>SUM(K40:K52)</f>
        <v>0</v>
      </c>
      <c r="L39" s="169"/>
      <c r="M39" s="169">
        <f>SUM(M40:M52)</f>
        <v>0</v>
      </c>
      <c r="N39" s="163"/>
      <c r="O39" s="163">
        <f>SUM(O40:O52)</f>
        <v>3.8879999999999998E-2</v>
      </c>
      <c r="P39" s="163"/>
      <c r="Q39" s="163">
        <f>SUM(Q40:Q52)</f>
        <v>0.69492000000000009</v>
      </c>
      <c r="R39" s="163"/>
      <c r="S39" s="163"/>
      <c r="T39" s="164"/>
      <c r="U39" s="163">
        <f>SUM(U40:U52)</f>
        <v>58.32</v>
      </c>
      <c r="AE39" t="s">
        <v>110</v>
      </c>
    </row>
    <row r="40" spans="1:60" outlineLevel="1" x14ac:dyDescent="0.2">
      <c r="A40" s="152">
        <v>23</v>
      </c>
      <c r="B40" s="159" t="s">
        <v>165</v>
      </c>
      <c r="C40" s="188" t="s">
        <v>166</v>
      </c>
      <c r="D40" s="161" t="s">
        <v>153</v>
      </c>
      <c r="E40" s="165">
        <v>1</v>
      </c>
      <c r="F40" s="167">
        <f t="shared" ref="F40:F52" si="16">H40+J40</f>
        <v>0</v>
      </c>
      <c r="G40" s="168">
        <f t="shared" ref="G40:G52" si="17">ROUND(E40*F40,2)</f>
        <v>0</v>
      </c>
      <c r="H40" s="168"/>
      <c r="I40" s="168">
        <f t="shared" ref="I40:I52" si="18">ROUND(E40*H40,2)</f>
        <v>0</v>
      </c>
      <c r="J40" s="168"/>
      <c r="K40" s="168">
        <f t="shared" ref="K40:K52" si="19">ROUND(E40*J40,2)</f>
        <v>0</v>
      </c>
      <c r="L40" s="168">
        <v>21</v>
      </c>
      <c r="M40" s="168">
        <f t="shared" ref="M40:M52" si="20">G40*(1+L40/100)</f>
        <v>0</v>
      </c>
      <c r="N40" s="161">
        <v>0</v>
      </c>
      <c r="O40" s="161">
        <f t="shared" ref="O40:O52" si="21">ROUND(E40*N40,5)</f>
        <v>0</v>
      </c>
      <c r="P40" s="161">
        <v>3.1870000000000002E-2</v>
      </c>
      <c r="Q40" s="161">
        <f t="shared" ref="Q40:Q52" si="22">ROUND(E40*P40,5)</f>
        <v>3.1870000000000002E-2</v>
      </c>
      <c r="R40" s="161"/>
      <c r="S40" s="161"/>
      <c r="T40" s="162">
        <v>0.89376</v>
      </c>
      <c r="U40" s="161">
        <f t="shared" ref="U40:U52" si="23">ROUND(E40*T40,2)</f>
        <v>0.89</v>
      </c>
      <c r="V40" s="196" t="s">
        <v>375</v>
      </c>
      <c r="W40" s="151"/>
      <c r="X40" s="151"/>
      <c r="Y40" s="151"/>
      <c r="Z40" s="151"/>
      <c r="AA40" s="151"/>
      <c r="AB40" s="151"/>
      <c r="AC40" s="151"/>
      <c r="AD40" s="151"/>
      <c r="AE40" s="151" t="s">
        <v>137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24</v>
      </c>
      <c r="B41" s="159" t="s">
        <v>167</v>
      </c>
      <c r="C41" s="188" t="s">
        <v>168</v>
      </c>
      <c r="D41" s="161" t="s">
        <v>153</v>
      </c>
      <c r="E41" s="165">
        <v>1</v>
      </c>
      <c r="F41" s="167">
        <f t="shared" si="16"/>
        <v>0</v>
      </c>
      <c r="G41" s="168">
        <f t="shared" si="17"/>
        <v>0</v>
      </c>
      <c r="H41" s="168"/>
      <c r="I41" s="168">
        <f t="shared" si="18"/>
        <v>0</v>
      </c>
      <c r="J41" s="168"/>
      <c r="K41" s="168">
        <f t="shared" si="19"/>
        <v>0</v>
      </c>
      <c r="L41" s="168">
        <v>21</v>
      </c>
      <c r="M41" s="168">
        <f t="shared" si="20"/>
        <v>0</v>
      </c>
      <c r="N41" s="161">
        <v>0</v>
      </c>
      <c r="O41" s="161">
        <f t="shared" si="21"/>
        <v>0</v>
      </c>
      <c r="P41" s="161">
        <v>1.8E-3</v>
      </c>
      <c r="Q41" s="161">
        <f t="shared" si="22"/>
        <v>1.8E-3</v>
      </c>
      <c r="R41" s="161"/>
      <c r="S41" s="161"/>
      <c r="T41" s="162">
        <v>0.11</v>
      </c>
      <c r="U41" s="161">
        <f t="shared" si="23"/>
        <v>0.11</v>
      </c>
      <c r="V41" s="196" t="s">
        <v>375</v>
      </c>
      <c r="W41" s="151"/>
      <c r="X41" s="151"/>
      <c r="Y41" s="151"/>
      <c r="Z41" s="151"/>
      <c r="AA41" s="151"/>
      <c r="AB41" s="151"/>
      <c r="AC41" s="151"/>
      <c r="AD41" s="151"/>
      <c r="AE41" s="151" t="s">
        <v>114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25</v>
      </c>
      <c r="B42" s="159" t="s">
        <v>169</v>
      </c>
      <c r="C42" s="188" t="s">
        <v>170</v>
      </c>
      <c r="D42" s="161" t="s">
        <v>136</v>
      </c>
      <c r="E42" s="165">
        <v>0.9</v>
      </c>
      <c r="F42" s="167">
        <f t="shared" si="16"/>
        <v>0</v>
      </c>
      <c r="G42" s="168">
        <f t="shared" si="17"/>
        <v>0</v>
      </c>
      <c r="H42" s="168"/>
      <c r="I42" s="168">
        <f t="shared" si="18"/>
        <v>0</v>
      </c>
      <c r="J42" s="168"/>
      <c r="K42" s="168">
        <f t="shared" si="19"/>
        <v>0</v>
      </c>
      <c r="L42" s="168">
        <v>21</v>
      </c>
      <c r="M42" s="168">
        <f t="shared" si="20"/>
        <v>0</v>
      </c>
      <c r="N42" s="161">
        <v>0</v>
      </c>
      <c r="O42" s="161">
        <f t="shared" si="21"/>
        <v>0</v>
      </c>
      <c r="P42" s="161">
        <v>1E-3</v>
      </c>
      <c r="Q42" s="161">
        <f t="shared" si="22"/>
        <v>8.9999999999999998E-4</v>
      </c>
      <c r="R42" s="161"/>
      <c r="S42" s="161"/>
      <c r="T42" s="162">
        <v>0.08</v>
      </c>
      <c r="U42" s="161">
        <f t="shared" si="23"/>
        <v>7.0000000000000007E-2</v>
      </c>
      <c r="V42" s="196" t="s">
        <v>375</v>
      </c>
      <c r="W42" s="151"/>
      <c r="X42" s="151"/>
      <c r="Y42" s="151"/>
      <c r="Z42" s="151"/>
      <c r="AA42" s="151"/>
      <c r="AB42" s="151"/>
      <c r="AC42" s="151"/>
      <c r="AD42" s="151"/>
      <c r="AE42" s="151" t="s">
        <v>114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26</v>
      </c>
      <c r="B43" s="159" t="s">
        <v>171</v>
      </c>
      <c r="C43" s="188" t="s">
        <v>172</v>
      </c>
      <c r="D43" s="161" t="s">
        <v>136</v>
      </c>
      <c r="E43" s="165">
        <v>35.6</v>
      </c>
      <c r="F43" s="167">
        <f t="shared" si="16"/>
        <v>0</v>
      </c>
      <c r="G43" s="168">
        <f t="shared" si="17"/>
        <v>0</v>
      </c>
      <c r="H43" s="168"/>
      <c r="I43" s="168">
        <f t="shared" si="18"/>
        <v>0</v>
      </c>
      <c r="J43" s="168"/>
      <c r="K43" s="168">
        <f t="shared" si="19"/>
        <v>0</v>
      </c>
      <c r="L43" s="168">
        <v>21</v>
      </c>
      <c r="M43" s="168">
        <f t="shared" si="20"/>
        <v>0</v>
      </c>
      <c r="N43" s="161">
        <v>0</v>
      </c>
      <c r="O43" s="161">
        <f t="shared" si="21"/>
        <v>0</v>
      </c>
      <c r="P43" s="161">
        <v>8.0000000000000007E-5</v>
      </c>
      <c r="Q43" s="161">
        <f t="shared" si="22"/>
        <v>2.8500000000000001E-3</v>
      </c>
      <c r="R43" s="161"/>
      <c r="S43" s="161"/>
      <c r="T43" s="162">
        <v>3.5000000000000003E-2</v>
      </c>
      <c r="U43" s="161">
        <f t="shared" si="23"/>
        <v>1.25</v>
      </c>
      <c r="V43" s="196" t="s">
        <v>375</v>
      </c>
      <c r="W43" s="151"/>
      <c r="X43" s="151"/>
      <c r="Y43" s="151"/>
      <c r="Z43" s="151"/>
      <c r="AA43" s="151"/>
      <c r="AB43" s="151"/>
      <c r="AC43" s="151"/>
      <c r="AD43" s="151"/>
      <c r="AE43" s="151" t="s">
        <v>114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27</v>
      </c>
      <c r="B44" s="159" t="s">
        <v>173</v>
      </c>
      <c r="C44" s="188" t="s">
        <v>174</v>
      </c>
      <c r="D44" s="161" t="s">
        <v>113</v>
      </c>
      <c r="E44" s="165">
        <v>79.099999999999994</v>
      </c>
      <c r="F44" s="167">
        <f t="shared" si="16"/>
        <v>0</v>
      </c>
      <c r="G44" s="168">
        <f t="shared" si="17"/>
        <v>0</v>
      </c>
      <c r="H44" s="168"/>
      <c r="I44" s="168">
        <f t="shared" si="18"/>
        <v>0</v>
      </c>
      <c r="J44" s="168"/>
      <c r="K44" s="168">
        <f t="shared" si="19"/>
        <v>0</v>
      </c>
      <c r="L44" s="168">
        <v>21</v>
      </c>
      <c r="M44" s="168">
        <f t="shared" si="20"/>
        <v>0</v>
      </c>
      <c r="N44" s="161">
        <v>0</v>
      </c>
      <c r="O44" s="161">
        <f t="shared" si="21"/>
        <v>0</v>
      </c>
      <c r="P44" s="161">
        <v>1E-3</v>
      </c>
      <c r="Q44" s="161">
        <f t="shared" si="22"/>
        <v>7.9100000000000004E-2</v>
      </c>
      <c r="R44" s="161"/>
      <c r="S44" s="161"/>
      <c r="T44" s="162">
        <v>0.28100000000000003</v>
      </c>
      <c r="U44" s="161">
        <f t="shared" si="23"/>
        <v>22.23</v>
      </c>
      <c r="V44" s="196" t="s">
        <v>375</v>
      </c>
      <c r="W44" s="151"/>
      <c r="X44" s="151"/>
      <c r="Y44" s="151"/>
      <c r="Z44" s="151"/>
      <c r="AA44" s="151"/>
      <c r="AB44" s="151"/>
      <c r="AC44" s="151"/>
      <c r="AD44" s="151"/>
      <c r="AE44" s="151" t="s">
        <v>114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28</v>
      </c>
      <c r="B45" s="159" t="s">
        <v>175</v>
      </c>
      <c r="C45" s="188" t="s">
        <v>176</v>
      </c>
      <c r="D45" s="161" t="s">
        <v>177</v>
      </c>
      <c r="E45" s="165">
        <v>1</v>
      </c>
      <c r="F45" s="167">
        <f t="shared" si="16"/>
        <v>0</v>
      </c>
      <c r="G45" s="168">
        <f t="shared" si="17"/>
        <v>0</v>
      </c>
      <c r="H45" s="168"/>
      <c r="I45" s="168">
        <f t="shared" si="18"/>
        <v>0</v>
      </c>
      <c r="J45" s="168"/>
      <c r="K45" s="168">
        <f t="shared" si="19"/>
        <v>0</v>
      </c>
      <c r="L45" s="168">
        <v>21</v>
      </c>
      <c r="M45" s="168">
        <f t="shared" si="20"/>
        <v>0</v>
      </c>
      <c r="N45" s="161">
        <v>0</v>
      </c>
      <c r="O45" s="161">
        <f t="shared" si="21"/>
        <v>0</v>
      </c>
      <c r="P45" s="161">
        <v>0</v>
      </c>
      <c r="Q45" s="161">
        <f t="shared" si="22"/>
        <v>0</v>
      </c>
      <c r="R45" s="161"/>
      <c r="S45" s="161"/>
      <c r="T45" s="162">
        <v>8.3849999999999998</v>
      </c>
      <c r="U45" s="161">
        <f t="shared" si="23"/>
        <v>8.39</v>
      </c>
      <c r="V45" s="196" t="s">
        <v>375</v>
      </c>
      <c r="W45" s="151"/>
      <c r="X45" s="151"/>
      <c r="Y45" s="151"/>
      <c r="Z45" s="151"/>
      <c r="AA45" s="151"/>
      <c r="AB45" s="151"/>
      <c r="AC45" s="151"/>
      <c r="AD45" s="151"/>
      <c r="AE45" s="151" t="s">
        <v>114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>
        <v>29</v>
      </c>
      <c r="B46" s="159" t="s">
        <v>178</v>
      </c>
      <c r="C46" s="188" t="s">
        <v>179</v>
      </c>
      <c r="D46" s="161" t="s">
        <v>153</v>
      </c>
      <c r="E46" s="165">
        <v>2</v>
      </c>
      <c r="F46" s="167">
        <f t="shared" si="16"/>
        <v>0</v>
      </c>
      <c r="G46" s="168">
        <f t="shared" si="17"/>
        <v>0</v>
      </c>
      <c r="H46" s="168"/>
      <c r="I46" s="168">
        <f t="shared" si="18"/>
        <v>0</v>
      </c>
      <c r="J46" s="168"/>
      <c r="K46" s="168">
        <f t="shared" si="19"/>
        <v>0</v>
      </c>
      <c r="L46" s="168">
        <v>21</v>
      </c>
      <c r="M46" s="168">
        <f t="shared" si="20"/>
        <v>0</v>
      </c>
      <c r="N46" s="161">
        <v>0</v>
      </c>
      <c r="O46" s="161">
        <f t="shared" si="21"/>
        <v>0</v>
      </c>
      <c r="P46" s="161">
        <v>0</v>
      </c>
      <c r="Q46" s="161">
        <f t="shared" si="22"/>
        <v>0</v>
      </c>
      <c r="R46" s="161"/>
      <c r="S46" s="161"/>
      <c r="T46" s="162">
        <v>0.05</v>
      </c>
      <c r="U46" s="161">
        <f t="shared" si="23"/>
        <v>0.1</v>
      </c>
      <c r="V46" s="196" t="s">
        <v>375</v>
      </c>
      <c r="W46" s="151"/>
      <c r="X46" s="151"/>
      <c r="Y46" s="151"/>
      <c r="Z46" s="151"/>
      <c r="AA46" s="151"/>
      <c r="AB46" s="151"/>
      <c r="AC46" s="151"/>
      <c r="AD46" s="151"/>
      <c r="AE46" s="151" t="s">
        <v>114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30</v>
      </c>
      <c r="B47" s="159" t="s">
        <v>180</v>
      </c>
      <c r="C47" s="188" t="s">
        <v>181</v>
      </c>
      <c r="D47" s="161" t="s">
        <v>113</v>
      </c>
      <c r="E47" s="165">
        <v>3.4</v>
      </c>
      <c r="F47" s="167">
        <f t="shared" si="16"/>
        <v>0</v>
      </c>
      <c r="G47" s="168">
        <f t="shared" si="17"/>
        <v>0</v>
      </c>
      <c r="H47" s="168"/>
      <c r="I47" s="168">
        <f t="shared" si="18"/>
        <v>0</v>
      </c>
      <c r="J47" s="168"/>
      <c r="K47" s="168">
        <f t="shared" si="19"/>
        <v>0</v>
      </c>
      <c r="L47" s="168">
        <v>21</v>
      </c>
      <c r="M47" s="168">
        <f t="shared" si="20"/>
        <v>0</v>
      </c>
      <c r="N47" s="161">
        <v>1.17E-3</v>
      </c>
      <c r="O47" s="161">
        <f t="shared" si="21"/>
        <v>3.98E-3</v>
      </c>
      <c r="P47" s="161">
        <v>7.5999999999999998E-2</v>
      </c>
      <c r="Q47" s="161">
        <f t="shared" si="22"/>
        <v>0.25840000000000002</v>
      </c>
      <c r="R47" s="161"/>
      <c r="S47" s="161"/>
      <c r="T47" s="162">
        <v>0.93899999999999995</v>
      </c>
      <c r="U47" s="161">
        <f t="shared" si="23"/>
        <v>3.19</v>
      </c>
      <c r="V47" s="196" t="s">
        <v>375</v>
      </c>
      <c r="W47" s="151"/>
      <c r="X47" s="151"/>
      <c r="Y47" s="151"/>
      <c r="Z47" s="151"/>
      <c r="AA47" s="151"/>
      <c r="AB47" s="151"/>
      <c r="AC47" s="151"/>
      <c r="AD47" s="151"/>
      <c r="AE47" s="151" t="s">
        <v>114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31</v>
      </c>
      <c r="B48" s="159" t="s">
        <v>182</v>
      </c>
      <c r="C48" s="188" t="s">
        <v>183</v>
      </c>
      <c r="D48" s="161" t="s">
        <v>136</v>
      </c>
      <c r="E48" s="165">
        <v>30</v>
      </c>
      <c r="F48" s="167">
        <f t="shared" si="16"/>
        <v>0</v>
      </c>
      <c r="G48" s="168">
        <f t="shared" si="17"/>
        <v>0</v>
      </c>
      <c r="H48" s="168"/>
      <c r="I48" s="168">
        <f t="shared" si="18"/>
        <v>0</v>
      </c>
      <c r="J48" s="168"/>
      <c r="K48" s="168">
        <f t="shared" si="19"/>
        <v>0</v>
      </c>
      <c r="L48" s="168">
        <v>21</v>
      </c>
      <c r="M48" s="168">
        <f t="shared" si="20"/>
        <v>0</v>
      </c>
      <c r="N48" s="161">
        <v>4.8999999999999998E-4</v>
      </c>
      <c r="O48" s="161">
        <f t="shared" si="21"/>
        <v>1.47E-2</v>
      </c>
      <c r="P48" s="161">
        <v>2E-3</v>
      </c>
      <c r="Q48" s="161">
        <f t="shared" si="22"/>
        <v>0.06</v>
      </c>
      <c r="R48" s="161"/>
      <c r="S48" s="161"/>
      <c r="T48" s="162">
        <v>0.17599999999999999</v>
      </c>
      <c r="U48" s="161">
        <f t="shared" si="23"/>
        <v>5.28</v>
      </c>
      <c r="V48" s="196" t="s">
        <v>375</v>
      </c>
      <c r="W48" s="151"/>
      <c r="X48" s="151"/>
      <c r="Y48" s="151"/>
      <c r="Z48" s="151"/>
      <c r="AA48" s="151"/>
      <c r="AB48" s="151"/>
      <c r="AC48" s="151"/>
      <c r="AD48" s="151"/>
      <c r="AE48" s="151" t="s">
        <v>114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32</v>
      </c>
      <c r="B49" s="159" t="s">
        <v>184</v>
      </c>
      <c r="C49" s="188" t="s">
        <v>185</v>
      </c>
      <c r="D49" s="161" t="s">
        <v>136</v>
      </c>
      <c r="E49" s="165">
        <v>10</v>
      </c>
      <c r="F49" s="167">
        <f t="shared" si="16"/>
        <v>0</v>
      </c>
      <c r="G49" s="168">
        <f t="shared" si="17"/>
        <v>0</v>
      </c>
      <c r="H49" s="168"/>
      <c r="I49" s="168">
        <f t="shared" si="18"/>
        <v>0</v>
      </c>
      <c r="J49" s="168"/>
      <c r="K49" s="168">
        <f t="shared" si="19"/>
        <v>0</v>
      </c>
      <c r="L49" s="168">
        <v>21</v>
      </c>
      <c r="M49" s="168">
        <f t="shared" si="20"/>
        <v>0</v>
      </c>
      <c r="N49" s="161">
        <v>4.8999999999999998E-4</v>
      </c>
      <c r="O49" s="161">
        <f t="shared" si="21"/>
        <v>4.8999999999999998E-3</v>
      </c>
      <c r="P49" s="161">
        <v>6.0000000000000001E-3</v>
      </c>
      <c r="Q49" s="161">
        <f t="shared" si="22"/>
        <v>0.06</v>
      </c>
      <c r="R49" s="161"/>
      <c r="S49" s="161"/>
      <c r="T49" s="162">
        <v>0.27400000000000002</v>
      </c>
      <c r="U49" s="161">
        <f t="shared" si="23"/>
        <v>2.74</v>
      </c>
      <c r="V49" s="196" t="s">
        <v>375</v>
      </c>
      <c r="W49" s="151"/>
      <c r="X49" s="151"/>
      <c r="Y49" s="151"/>
      <c r="Z49" s="151"/>
      <c r="AA49" s="151"/>
      <c r="AB49" s="151"/>
      <c r="AC49" s="151"/>
      <c r="AD49" s="151"/>
      <c r="AE49" s="151" t="s">
        <v>114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33</v>
      </c>
      <c r="B50" s="159" t="s">
        <v>186</v>
      </c>
      <c r="C50" s="188" t="s">
        <v>187</v>
      </c>
      <c r="D50" s="161" t="s">
        <v>136</v>
      </c>
      <c r="E50" s="165">
        <v>30</v>
      </c>
      <c r="F50" s="167">
        <f t="shared" si="16"/>
        <v>0</v>
      </c>
      <c r="G50" s="168">
        <f t="shared" si="17"/>
        <v>0</v>
      </c>
      <c r="H50" s="168"/>
      <c r="I50" s="168">
        <f t="shared" si="18"/>
        <v>0</v>
      </c>
      <c r="J50" s="168"/>
      <c r="K50" s="168">
        <f t="shared" si="19"/>
        <v>0</v>
      </c>
      <c r="L50" s="168">
        <v>21</v>
      </c>
      <c r="M50" s="168">
        <f t="shared" si="20"/>
        <v>0</v>
      </c>
      <c r="N50" s="161">
        <v>4.8999999999999998E-4</v>
      </c>
      <c r="O50" s="161">
        <f t="shared" si="21"/>
        <v>1.47E-2</v>
      </c>
      <c r="P50" s="161">
        <v>2E-3</v>
      </c>
      <c r="Q50" s="161">
        <f t="shared" si="22"/>
        <v>0.06</v>
      </c>
      <c r="R50" s="161"/>
      <c r="S50" s="161"/>
      <c r="T50" s="162">
        <v>0.40899999999999997</v>
      </c>
      <c r="U50" s="161">
        <f t="shared" si="23"/>
        <v>12.27</v>
      </c>
      <c r="V50" s="196" t="s">
        <v>375</v>
      </c>
      <c r="W50" s="151"/>
      <c r="X50" s="151"/>
      <c r="Y50" s="151"/>
      <c r="Z50" s="151"/>
      <c r="AA50" s="151"/>
      <c r="AB50" s="151"/>
      <c r="AC50" s="151"/>
      <c r="AD50" s="151"/>
      <c r="AE50" s="151" t="s">
        <v>114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34</v>
      </c>
      <c r="B51" s="159" t="s">
        <v>188</v>
      </c>
      <c r="C51" s="188" t="s">
        <v>189</v>
      </c>
      <c r="D51" s="161" t="s">
        <v>113</v>
      </c>
      <c r="E51" s="165">
        <v>2</v>
      </c>
      <c r="F51" s="167">
        <f t="shared" si="16"/>
        <v>0</v>
      </c>
      <c r="G51" s="168">
        <f t="shared" si="17"/>
        <v>0</v>
      </c>
      <c r="H51" s="168"/>
      <c r="I51" s="168">
        <f t="shared" si="18"/>
        <v>0</v>
      </c>
      <c r="J51" s="168"/>
      <c r="K51" s="168">
        <f t="shared" si="19"/>
        <v>0</v>
      </c>
      <c r="L51" s="168">
        <v>21</v>
      </c>
      <c r="M51" s="168">
        <f t="shared" si="20"/>
        <v>0</v>
      </c>
      <c r="N51" s="161">
        <v>0</v>
      </c>
      <c r="O51" s="161">
        <f t="shared" si="21"/>
        <v>0</v>
      </c>
      <c r="P51" s="161">
        <v>6.8000000000000005E-2</v>
      </c>
      <c r="Q51" s="161">
        <f t="shared" si="22"/>
        <v>0.13600000000000001</v>
      </c>
      <c r="R51" s="161"/>
      <c r="S51" s="161"/>
      <c r="T51" s="162">
        <v>0.69</v>
      </c>
      <c r="U51" s="161">
        <f t="shared" si="23"/>
        <v>1.38</v>
      </c>
      <c r="V51" s="196" t="s">
        <v>375</v>
      </c>
      <c r="W51" s="151"/>
      <c r="X51" s="151"/>
      <c r="Y51" s="151"/>
      <c r="Z51" s="151"/>
      <c r="AA51" s="151"/>
      <c r="AB51" s="151"/>
      <c r="AC51" s="151"/>
      <c r="AD51" s="151"/>
      <c r="AE51" s="151" t="s">
        <v>114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35</v>
      </c>
      <c r="B52" s="159" t="s">
        <v>190</v>
      </c>
      <c r="C52" s="188" t="s">
        <v>191</v>
      </c>
      <c r="D52" s="161" t="s">
        <v>153</v>
      </c>
      <c r="E52" s="165">
        <v>4</v>
      </c>
      <c r="F52" s="167">
        <f t="shared" si="16"/>
        <v>0</v>
      </c>
      <c r="G52" s="168">
        <f t="shared" si="17"/>
        <v>0</v>
      </c>
      <c r="H52" s="168"/>
      <c r="I52" s="168">
        <f t="shared" si="18"/>
        <v>0</v>
      </c>
      <c r="J52" s="168"/>
      <c r="K52" s="168">
        <f t="shared" si="19"/>
        <v>0</v>
      </c>
      <c r="L52" s="168">
        <v>21</v>
      </c>
      <c r="M52" s="168">
        <f t="shared" si="20"/>
        <v>0</v>
      </c>
      <c r="N52" s="161">
        <v>1.4999999999999999E-4</v>
      </c>
      <c r="O52" s="161">
        <f t="shared" si="21"/>
        <v>5.9999999999999995E-4</v>
      </c>
      <c r="P52" s="161">
        <v>1E-3</v>
      </c>
      <c r="Q52" s="161">
        <f t="shared" si="22"/>
        <v>4.0000000000000001E-3</v>
      </c>
      <c r="R52" s="161"/>
      <c r="S52" s="161"/>
      <c r="T52" s="162">
        <v>0.106</v>
      </c>
      <c r="U52" s="161">
        <f t="shared" si="23"/>
        <v>0.42</v>
      </c>
      <c r="V52" s="196" t="s">
        <v>375</v>
      </c>
      <c r="W52" s="151"/>
      <c r="X52" s="151"/>
      <c r="Y52" s="151"/>
      <c r="Z52" s="151"/>
      <c r="AA52" s="151"/>
      <c r="AB52" s="151"/>
      <c r="AC52" s="151"/>
      <c r="AD52" s="151"/>
      <c r="AE52" s="151" t="s">
        <v>114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53" t="s">
        <v>109</v>
      </c>
      <c r="B53" s="160" t="s">
        <v>66</v>
      </c>
      <c r="C53" s="189" t="s">
        <v>67</v>
      </c>
      <c r="D53" s="163"/>
      <c r="E53" s="166"/>
      <c r="F53" s="169"/>
      <c r="G53" s="169">
        <f>SUMIF(AE54:AE59,"&lt;&gt;NOR",G54:G59)</f>
        <v>0</v>
      </c>
      <c r="H53" s="169"/>
      <c r="I53" s="169">
        <f>SUM(I54:I59)</f>
        <v>0</v>
      </c>
      <c r="J53" s="169"/>
      <c r="K53" s="169">
        <f>SUM(K54:K59)</f>
        <v>0</v>
      </c>
      <c r="L53" s="169"/>
      <c r="M53" s="169">
        <f>SUM(M54:M59)</f>
        <v>0</v>
      </c>
      <c r="N53" s="163"/>
      <c r="O53" s="163">
        <f>SUM(O54:O59)</f>
        <v>0</v>
      </c>
      <c r="P53" s="163"/>
      <c r="Q53" s="163">
        <f>SUM(Q54:Q59)</f>
        <v>0</v>
      </c>
      <c r="R53" s="163"/>
      <c r="S53" s="163"/>
      <c r="T53" s="164"/>
      <c r="U53" s="163">
        <f>SUM(U54:U59)</f>
        <v>58.930000000000007</v>
      </c>
      <c r="AE53" t="s">
        <v>110</v>
      </c>
    </row>
    <row r="54" spans="1:60" outlineLevel="1" x14ac:dyDescent="0.2">
      <c r="A54" s="152">
        <v>36</v>
      </c>
      <c r="B54" s="159" t="s">
        <v>192</v>
      </c>
      <c r="C54" s="188" t="s">
        <v>193</v>
      </c>
      <c r="D54" s="161" t="s">
        <v>194</v>
      </c>
      <c r="E54" s="165">
        <v>6.6</v>
      </c>
      <c r="F54" s="167">
        <f t="shared" ref="F54:F59" si="24">H54+J54</f>
        <v>0</v>
      </c>
      <c r="G54" s="168">
        <f t="shared" ref="G54:G59" si="25">ROUND(E54*F54,2)</f>
        <v>0</v>
      </c>
      <c r="H54" s="168"/>
      <c r="I54" s="168">
        <f t="shared" ref="I54:I59" si="26">ROUND(E54*H54,2)</f>
        <v>0</v>
      </c>
      <c r="J54" s="168"/>
      <c r="K54" s="168">
        <f t="shared" ref="K54:K59" si="27">ROUND(E54*J54,2)</f>
        <v>0</v>
      </c>
      <c r="L54" s="168">
        <v>21</v>
      </c>
      <c r="M54" s="168">
        <f t="shared" ref="M54:M59" si="28">G54*(1+L54/100)</f>
        <v>0</v>
      </c>
      <c r="N54" s="161">
        <v>0</v>
      </c>
      <c r="O54" s="161">
        <f t="shared" ref="O54:O59" si="29">ROUND(E54*N54,5)</f>
        <v>0</v>
      </c>
      <c r="P54" s="161">
        <v>0</v>
      </c>
      <c r="Q54" s="161">
        <f t="shared" ref="Q54:Q59" si="30">ROUND(E54*P54,5)</f>
        <v>0</v>
      </c>
      <c r="R54" s="161"/>
      <c r="S54" s="161"/>
      <c r="T54" s="162">
        <v>2.0089999999999999</v>
      </c>
      <c r="U54" s="161">
        <f t="shared" ref="U54:U59" si="31">ROUND(E54*T54,2)</f>
        <v>13.26</v>
      </c>
      <c r="V54" s="196" t="s">
        <v>375</v>
      </c>
      <c r="W54" s="151"/>
      <c r="X54" s="151"/>
      <c r="Y54" s="151"/>
      <c r="Z54" s="151"/>
      <c r="AA54" s="151"/>
      <c r="AB54" s="151"/>
      <c r="AC54" s="151"/>
      <c r="AD54" s="151"/>
      <c r="AE54" s="151" t="s">
        <v>114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37</v>
      </c>
      <c r="B55" s="159" t="s">
        <v>195</v>
      </c>
      <c r="C55" s="188" t="s">
        <v>196</v>
      </c>
      <c r="D55" s="161" t="s">
        <v>194</v>
      </c>
      <c r="E55" s="165">
        <v>6.6</v>
      </c>
      <c r="F55" s="167">
        <f t="shared" si="24"/>
        <v>0</v>
      </c>
      <c r="G55" s="168">
        <f t="shared" si="25"/>
        <v>0</v>
      </c>
      <c r="H55" s="168"/>
      <c r="I55" s="168">
        <f t="shared" si="26"/>
        <v>0</v>
      </c>
      <c r="J55" s="168"/>
      <c r="K55" s="168">
        <f t="shared" si="27"/>
        <v>0</v>
      </c>
      <c r="L55" s="168">
        <v>21</v>
      </c>
      <c r="M55" s="168">
        <f t="shared" si="28"/>
        <v>0</v>
      </c>
      <c r="N55" s="161">
        <v>0</v>
      </c>
      <c r="O55" s="161">
        <f t="shared" si="29"/>
        <v>0</v>
      </c>
      <c r="P55" s="161">
        <v>0</v>
      </c>
      <c r="Q55" s="161">
        <f t="shared" si="30"/>
        <v>0</v>
      </c>
      <c r="R55" s="161"/>
      <c r="S55" s="161"/>
      <c r="T55" s="162">
        <v>0.94199999999999995</v>
      </c>
      <c r="U55" s="161">
        <f t="shared" si="31"/>
        <v>6.22</v>
      </c>
      <c r="V55" s="196" t="s">
        <v>375</v>
      </c>
      <c r="W55" s="151"/>
      <c r="X55" s="151"/>
      <c r="Y55" s="151"/>
      <c r="Z55" s="151"/>
      <c r="AA55" s="151"/>
      <c r="AB55" s="151"/>
      <c r="AC55" s="151"/>
      <c r="AD55" s="151"/>
      <c r="AE55" s="151" t="s">
        <v>114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38</v>
      </c>
      <c r="B56" s="159" t="s">
        <v>197</v>
      </c>
      <c r="C56" s="188" t="s">
        <v>198</v>
      </c>
      <c r="D56" s="161" t="s">
        <v>194</v>
      </c>
      <c r="E56" s="165">
        <v>6.6</v>
      </c>
      <c r="F56" s="167">
        <f t="shared" si="24"/>
        <v>0</v>
      </c>
      <c r="G56" s="168">
        <f t="shared" si="25"/>
        <v>0</v>
      </c>
      <c r="H56" s="168"/>
      <c r="I56" s="168">
        <f t="shared" si="26"/>
        <v>0</v>
      </c>
      <c r="J56" s="168"/>
      <c r="K56" s="168">
        <f t="shared" si="27"/>
        <v>0</v>
      </c>
      <c r="L56" s="168">
        <v>21</v>
      </c>
      <c r="M56" s="168">
        <f t="shared" si="28"/>
        <v>0</v>
      </c>
      <c r="N56" s="161">
        <v>0</v>
      </c>
      <c r="O56" s="161">
        <f t="shared" si="29"/>
        <v>0</v>
      </c>
      <c r="P56" s="161">
        <v>0</v>
      </c>
      <c r="Q56" s="161">
        <f t="shared" si="30"/>
        <v>0</v>
      </c>
      <c r="R56" s="161"/>
      <c r="S56" s="161"/>
      <c r="T56" s="162">
        <v>2.68</v>
      </c>
      <c r="U56" s="161">
        <f t="shared" si="31"/>
        <v>17.690000000000001</v>
      </c>
      <c r="V56" s="196" t="s">
        <v>375</v>
      </c>
      <c r="W56" s="151"/>
      <c r="X56" s="151"/>
      <c r="Y56" s="151"/>
      <c r="Z56" s="151"/>
      <c r="AA56" s="151"/>
      <c r="AB56" s="151"/>
      <c r="AC56" s="151"/>
      <c r="AD56" s="151"/>
      <c r="AE56" s="151" t="s">
        <v>137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39</v>
      </c>
      <c r="B57" s="159" t="s">
        <v>199</v>
      </c>
      <c r="C57" s="188" t="s">
        <v>200</v>
      </c>
      <c r="D57" s="161" t="s">
        <v>194</v>
      </c>
      <c r="E57" s="165">
        <v>6.6</v>
      </c>
      <c r="F57" s="167">
        <f t="shared" si="24"/>
        <v>0</v>
      </c>
      <c r="G57" s="168">
        <f t="shared" si="25"/>
        <v>0</v>
      </c>
      <c r="H57" s="168"/>
      <c r="I57" s="168">
        <f t="shared" si="26"/>
        <v>0</v>
      </c>
      <c r="J57" s="168"/>
      <c r="K57" s="168">
        <f t="shared" si="27"/>
        <v>0</v>
      </c>
      <c r="L57" s="168">
        <v>21</v>
      </c>
      <c r="M57" s="168">
        <f t="shared" si="28"/>
        <v>0</v>
      </c>
      <c r="N57" s="161">
        <v>0</v>
      </c>
      <c r="O57" s="161">
        <f t="shared" si="29"/>
        <v>0</v>
      </c>
      <c r="P57" s="161">
        <v>0</v>
      </c>
      <c r="Q57" s="161">
        <f t="shared" si="30"/>
        <v>0</v>
      </c>
      <c r="R57" s="161"/>
      <c r="S57" s="161"/>
      <c r="T57" s="162">
        <v>0</v>
      </c>
      <c r="U57" s="161">
        <f t="shared" si="31"/>
        <v>0</v>
      </c>
      <c r="V57" s="196" t="s">
        <v>375</v>
      </c>
      <c r="W57" s="151"/>
      <c r="X57" s="151"/>
      <c r="Y57" s="151"/>
      <c r="Z57" s="151"/>
      <c r="AA57" s="151"/>
      <c r="AB57" s="151"/>
      <c r="AC57" s="151"/>
      <c r="AD57" s="151"/>
      <c r="AE57" s="151" t="s">
        <v>114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40</v>
      </c>
      <c r="B58" s="159" t="s">
        <v>201</v>
      </c>
      <c r="C58" s="188" t="s">
        <v>202</v>
      </c>
      <c r="D58" s="161" t="s">
        <v>194</v>
      </c>
      <c r="E58" s="165">
        <v>6.6</v>
      </c>
      <c r="F58" s="167">
        <f t="shared" si="24"/>
        <v>0</v>
      </c>
      <c r="G58" s="168">
        <f t="shared" si="25"/>
        <v>0</v>
      </c>
      <c r="H58" s="168"/>
      <c r="I58" s="168">
        <f t="shared" si="26"/>
        <v>0</v>
      </c>
      <c r="J58" s="168"/>
      <c r="K58" s="168">
        <f t="shared" si="27"/>
        <v>0</v>
      </c>
      <c r="L58" s="168">
        <v>21</v>
      </c>
      <c r="M58" s="168">
        <f t="shared" si="28"/>
        <v>0</v>
      </c>
      <c r="N58" s="161">
        <v>0</v>
      </c>
      <c r="O58" s="161">
        <f t="shared" si="29"/>
        <v>0</v>
      </c>
      <c r="P58" s="161">
        <v>0</v>
      </c>
      <c r="Q58" s="161">
        <f t="shared" si="30"/>
        <v>0</v>
      </c>
      <c r="R58" s="161"/>
      <c r="S58" s="161"/>
      <c r="T58" s="162">
        <v>0</v>
      </c>
      <c r="U58" s="161">
        <f t="shared" si="31"/>
        <v>0</v>
      </c>
      <c r="V58" s="196" t="s">
        <v>375</v>
      </c>
      <c r="W58" s="151"/>
      <c r="X58" s="151"/>
      <c r="Y58" s="151"/>
      <c r="Z58" s="151"/>
      <c r="AA58" s="151"/>
      <c r="AB58" s="151"/>
      <c r="AC58" s="151"/>
      <c r="AD58" s="151"/>
      <c r="AE58" s="151" t="s">
        <v>114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41</v>
      </c>
      <c r="B59" s="159" t="s">
        <v>203</v>
      </c>
      <c r="C59" s="188" t="s">
        <v>204</v>
      </c>
      <c r="D59" s="161" t="s">
        <v>194</v>
      </c>
      <c r="E59" s="165">
        <v>11.5</v>
      </c>
      <c r="F59" s="167">
        <f t="shared" si="24"/>
        <v>0</v>
      </c>
      <c r="G59" s="168">
        <f t="shared" si="25"/>
        <v>0</v>
      </c>
      <c r="H59" s="168"/>
      <c r="I59" s="168">
        <f t="shared" si="26"/>
        <v>0</v>
      </c>
      <c r="J59" s="168"/>
      <c r="K59" s="168">
        <f t="shared" si="27"/>
        <v>0</v>
      </c>
      <c r="L59" s="168">
        <v>21</v>
      </c>
      <c r="M59" s="168">
        <f t="shared" si="28"/>
        <v>0</v>
      </c>
      <c r="N59" s="161">
        <v>0</v>
      </c>
      <c r="O59" s="161">
        <f t="shared" si="29"/>
        <v>0</v>
      </c>
      <c r="P59" s="161">
        <v>0</v>
      </c>
      <c r="Q59" s="161">
        <f t="shared" si="30"/>
        <v>0</v>
      </c>
      <c r="R59" s="161"/>
      <c r="S59" s="161"/>
      <c r="T59" s="162">
        <v>1.8919999999999999</v>
      </c>
      <c r="U59" s="161">
        <f t="shared" si="31"/>
        <v>21.76</v>
      </c>
      <c r="V59" s="196" t="s">
        <v>375</v>
      </c>
      <c r="W59" s="151"/>
      <c r="X59" s="151"/>
      <c r="Y59" s="151"/>
      <c r="Z59" s="151"/>
      <c r="AA59" s="151"/>
      <c r="AB59" s="151"/>
      <c r="AC59" s="151"/>
      <c r="AD59" s="151"/>
      <c r="AE59" s="151" t="s">
        <v>114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x14ac:dyDescent="0.2">
      <c r="A60" s="153" t="s">
        <v>109</v>
      </c>
      <c r="B60" s="160" t="s">
        <v>68</v>
      </c>
      <c r="C60" s="189" t="s">
        <v>69</v>
      </c>
      <c r="D60" s="163"/>
      <c r="E60" s="166"/>
      <c r="F60" s="169"/>
      <c r="G60" s="169">
        <f>SUMIF(AE61:AE68,"&lt;&gt;NOR",G61:G68)</f>
        <v>0</v>
      </c>
      <c r="H60" s="169"/>
      <c r="I60" s="169">
        <f>SUM(I61:I68)</f>
        <v>0</v>
      </c>
      <c r="J60" s="169"/>
      <c r="K60" s="169">
        <f>SUM(K61:K68)</f>
        <v>0</v>
      </c>
      <c r="L60" s="169"/>
      <c r="M60" s="169">
        <f>SUM(M61:M68)</f>
        <v>0</v>
      </c>
      <c r="N60" s="163"/>
      <c r="O60" s="163">
        <f>SUM(O61:O68)</f>
        <v>1.9089999999999999E-2</v>
      </c>
      <c r="P60" s="163"/>
      <c r="Q60" s="163">
        <f>SUM(Q61:Q68)</f>
        <v>0</v>
      </c>
      <c r="R60" s="163"/>
      <c r="S60" s="163"/>
      <c r="T60" s="164"/>
      <c r="U60" s="163">
        <f>SUM(U61:U68)</f>
        <v>3.9</v>
      </c>
      <c r="AE60" t="s">
        <v>110</v>
      </c>
    </row>
    <row r="61" spans="1:60" outlineLevel="1" x14ac:dyDescent="0.2">
      <c r="A61" s="152">
        <v>42</v>
      </c>
      <c r="B61" s="159" t="s">
        <v>205</v>
      </c>
      <c r="C61" s="188" t="s">
        <v>206</v>
      </c>
      <c r="D61" s="161" t="s">
        <v>207</v>
      </c>
      <c r="E61" s="165">
        <v>1</v>
      </c>
      <c r="F61" s="167">
        <f t="shared" ref="F61:F68" si="32">H61+J61</f>
        <v>0</v>
      </c>
      <c r="G61" s="168">
        <f t="shared" ref="G61:G68" si="33">ROUND(E61*F61,2)</f>
        <v>0</v>
      </c>
      <c r="H61" s="168"/>
      <c r="I61" s="168">
        <f t="shared" ref="I61:I68" si="34">ROUND(E61*H61,2)</f>
        <v>0</v>
      </c>
      <c r="J61" s="168"/>
      <c r="K61" s="168">
        <f t="shared" ref="K61:K68" si="35">ROUND(E61*J61,2)</f>
        <v>0</v>
      </c>
      <c r="L61" s="168">
        <v>21</v>
      </c>
      <c r="M61" s="168">
        <f t="shared" ref="M61:M68" si="36">G61*(1+L61/100)</f>
        <v>0</v>
      </c>
      <c r="N61" s="161">
        <v>1.41E-3</v>
      </c>
      <c r="O61" s="161">
        <f t="shared" ref="O61:O68" si="37">ROUND(E61*N61,5)</f>
        <v>1.41E-3</v>
      </c>
      <c r="P61" s="161">
        <v>0</v>
      </c>
      <c r="Q61" s="161">
        <f t="shared" ref="Q61:Q68" si="38">ROUND(E61*P61,5)</f>
        <v>0</v>
      </c>
      <c r="R61" s="161"/>
      <c r="S61" s="161"/>
      <c r="T61" s="162">
        <v>1.575</v>
      </c>
      <c r="U61" s="161">
        <f t="shared" ref="U61:U68" si="39">ROUND(E61*T61,2)</f>
        <v>1.58</v>
      </c>
      <c r="V61" s="196" t="s">
        <v>375</v>
      </c>
      <c r="W61" s="151"/>
      <c r="X61" s="151"/>
      <c r="Y61" s="151"/>
      <c r="Z61" s="151"/>
      <c r="AA61" s="151"/>
      <c r="AB61" s="151"/>
      <c r="AC61" s="151"/>
      <c r="AD61" s="151"/>
      <c r="AE61" s="151" t="s">
        <v>114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43</v>
      </c>
      <c r="B62" s="159" t="s">
        <v>208</v>
      </c>
      <c r="C62" s="188" t="s">
        <v>209</v>
      </c>
      <c r="D62" s="161" t="s">
        <v>153</v>
      </c>
      <c r="E62" s="165">
        <v>1</v>
      </c>
      <c r="F62" s="167">
        <f t="shared" si="32"/>
        <v>0</v>
      </c>
      <c r="G62" s="168">
        <f t="shared" si="33"/>
        <v>0</v>
      </c>
      <c r="H62" s="168"/>
      <c r="I62" s="168">
        <f t="shared" si="34"/>
        <v>0</v>
      </c>
      <c r="J62" s="168"/>
      <c r="K62" s="168">
        <f t="shared" si="35"/>
        <v>0</v>
      </c>
      <c r="L62" s="168">
        <v>21</v>
      </c>
      <c r="M62" s="168">
        <f t="shared" si="36"/>
        <v>0</v>
      </c>
      <c r="N62" s="161">
        <v>1.8000000000000001E-4</v>
      </c>
      <c r="O62" s="161">
        <f t="shared" si="37"/>
        <v>1.8000000000000001E-4</v>
      </c>
      <c r="P62" s="161">
        <v>0</v>
      </c>
      <c r="Q62" s="161">
        <f t="shared" si="38"/>
        <v>0</v>
      </c>
      <c r="R62" s="161"/>
      <c r="S62" s="161"/>
      <c r="T62" s="162">
        <v>0.47599999999999998</v>
      </c>
      <c r="U62" s="161">
        <f t="shared" si="39"/>
        <v>0.48</v>
      </c>
      <c r="V62" s="196" t="s">
        <v>375</v>
      </c>
      <c r="W62" s="151"/>
      <c r="X62" s="151"/>
      <c r="Y62" s="151"/>
      <c r="Z62" s="151"/>
      <c r="AA62" s="151"/>
      <c r="AB62" s="151"/>
      <c r="AC62" s="151"/>
      <c r="AD62" s="151"/>
      <c r="AE62" s="151" t="s">
        <v>114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44</v>
      </c>
      <c r="B63" s="159" t="s">
        <v>210</v>
      </c>
      <c r="C63" s="188" t="s">
        <v>211</v>
      </c>
      <c r="D63" s="161" t="s">
        <v>207</v>
      </c>
      <c r="E63" s="165">
        <v>1</v>
      </c>
      <c r="F63" s="167">
        <f t="shared" si="32"/>
        <v>0</v>
      </c>
      <c r="G63" s="168">
        <f t="shared" si="33"/>
        <v>0</v>
      </c>
      <c r="H63" s="168"/>
      <c r="I63" s="168">
        <f t="shared" si="34"/>
        <v>0</v>
      </c>
      <c r="J63" s="168"/>
      <c r="K63" s="168">
        <f t="shared" si="35"/>
        <v>0</v>
      </c>
      <c r="L63" s="168">
        <v>21</v>
      </c>
      <c r="M63" s="168">
        <f t="shared" si="36"/>
        <v>0</v>
      </c>
      <c r="N63" s="161">
        <v>1.521E-2</v>
      </c>
      <c r="O63" s="161">
        <f t="shared" si="37"/>
        <v>1.521E-2</v>
      </c>
      <c r="P63" s="161">
        <v>0</v>
      </c>
      <c r="Q63" s="161">
        <f t="shared" si="38"/>
        <v>0</v>
      </c>
      <c r="R63" s="161"/>
      <c r="S63" s="161"/>
      <c r="T63" s="162">
        <v>1.1890000000000001</v>
      </c>
      <c r="U63" s="161">
        <f t="shared" si="39"/>
        <v>1.19</v>
      </c>
      <c r="V63" s="196" t="s">
        <v>375</v>
      </c>
      <c r="W63" s="151"/>
      <c r="X63" s="151"/>
      <c r="Y63" s="151"/>
      <c r="Z63" s="151"/>
      <c r="AA63" s="151"/>
      <c r="AB63" s="151"/>
      <c r="AC63" s="151"/>
      <c r="AD63" s="151"/>
      <c r="AE63" s="151" t="s">
        <v>114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45</v>
      </c>
      <c r="B64" s="159" t="s">
        <v>212</v>
      </c>
      <c r="C64" s="188" t="s">
        <v>213</v>
      </c>
      <c r="D64" s="161" t="s">
        <v>207</v>
      </c>
      <c r="E64" s="165">
        <v>1</v>
      </c>
      <c r="F64" s="167">
        <f t="shared" si="32"/>
        <v>0</v>
      </c>
      <c r="G64" s="168">
        <f t="shared" si="33"/>
        <v>0</v>
      </c>
      <c r="H64" s="168"/>
      <c r="I64" s="168">
        <f t="shared" si="34"/>
        <v>0</v>
      </c>
      <c r="J64" s="168"/>
      <c r="K64" s="168">
        <f t="shared" si="35"/>
        <v>0</v>
      </c>
      <c r="L64" s="168">
        <v>21</v>
      </c>
      <c r="M64" s="168">
        <f t="shared" si="36"/>
        <v>0</v>
      </c>
      <c r="N64" s="161">
        <v>1.7000000000000001E-4</v>
      </c>
      <c r="O64" s="161">
        <f t="shared" si="37"/>
        <v>1.7000000000000001E-4</v>
      </c>
      <c r="P64" s="161">
        <v>0</v>
      </c>
      <c r="Q64" s="161">
        <f t="shared" si="38"/>
        <v>0</v>
      </c>
      <c r="R64" s="161"/>
      <c r="S64" s="161"/>
      <c r="T64" s="162">
        <v>0.22700000000000001</v>
      </c>
      <c r="U64" s="161">
        <f t="shared" si="39"/>
        <v>0.23</v>
      </c>
      <c r="V64" s="196" t="s">
        <v>375</v>
      </c>
      <c r="W64" s="151"/>
      <c r="X64" s="151"/>
      <c r="Y64" s="151"/>
      <c r="Z64" s="151"/>
      <c r="AA64" s="151"/>
      <c r="AB64" s="151"/>
      <c r="AC64" s="151"/>
      <c r="AD64" s="151"/>
      <c r="AE64" s="151" t="s">
        <v>114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46</v>
      </c>
      <c r="B65" s="159" t="s">
        <v>214</v>
      </c>
      <c r="C65" s="188" t="s">
        <v>215</v>
      </c>
      <c r="D65" s="161" t="s">
        <v>153</v>
      </c>
      <c r="E65" s="165">
        <v>1</v>
      </c>
      <c r="F65" s="167">
        <f t="shared" si="32"/>
        <v>0</v>
      </c>
      <c r="G65" s="168">
        <f t="shared" si="33"/>
        <v>0</v>
      </c>
      <c r="H65" s="168"/>
      <c r="I65" s="168">
        <f t="shared" si="34"/>
        <v>0</v>
      </c>
      <c r="J65" s="168"/>
      <c r="K65" s="168">
        <f t="shared" si="35"/>
        <v>0</v>
      </c>
      <c r="L65" s="168">
        <v>21</v>
      </c>
      <c r="M65" s="168">
        <f t="shared" si="36"/>
        <v>0</v>
      </c>
      <c r="N65" s="161">
        <v>1.9E-3</v>
      </c>
      <c r="O65" s="161">
        <f t="shared" si="37"/>
        <v>1.9E-3</v>
      </c>
      <c r="P65" s="161">
        <v>0</v>
      </c>
      <c r="Q65" s="161">
        <f t="shared" si="38"/>
        <v>0</v>
      </c>
      <c r="R65" s="161"/>
      <c r="S65" s="161"/>
      <c r="T65" s="162">
        <v>0</v>
      </c>
      <c r="U65" s="161">
        <f t="shared" si="39"/>
        <v>0</v>
      </c>
      <c r="V65" s="196" t="s">
        <v>375</v>
      </c>
      <c r="W65" s="151"/>
      <c r="X65" s="151"/>
      <c r="Y65" s="151"/>
      <c r="Z65" s="151"/>
      <c r="AA65" s="151"/>
      <c r="AB65" s="151"/>
      <c r="AC65" s="151"/>
      <c r="AD65" s="151"/>
      <c r="AE65" s="151" t="s">
        <v>216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47</v>
      </c>
      <c r="B66" s="159" t="s">
        <v>217</v>
      </c>
      <c r="C66" s="188" t="s">
        <v>218</v>
      </c>
      <c r="D66" s="161" t="s">
        <v>153</v>
      </c>
      <c r="E66" s="165">
        <v>1</v>
      </c>
      <c r="F66" s="167">
        <f t="shared" si="32"/>
        <v>0</v>
      </c>
      <c r="G66" s="168">
        <f t="shared" si="33"/>
        <v>0</v>
      </c>
      <c r="H66" s="168"/>
      <c r="I66" s="168">
        <f t="shared" si="34"/>
        <v>0</v>
      </c>
      <c r="J66" s="168"/>
      <c r="K66" s="168">
        <f t="shared" si="35"/>
        <v>0</v>
      </c>
      <c r="L66" s="168">
        <v>21</v>
      </c>
      <c r="M66" s="168">
        <f t="shared" si="36"/>
        <v>0</v>
      </c>
      <c r="N66" s="161">
        <v>2.2000000000000001E-4</v>
      </c>
      <c r="O66" s="161">
        <f t="shared" si="37"/>
        <v>2.2000000000000001E-4</v>
      </c>
      <c r="P66" s="161">
        <v>0</v>
      </c>
      <c r="Q66" s="161">
        <f t="shared" si="38"/>
        <v>0</v>
      </c>
      <c r="R66" s="161"/>
      <c r="S66" s="161"/>
      <c r="T66" s="162">
        <v>0.246</v>
      </c>
      <c r="U66" s="161">
        <f t="shared" si="39"/>
        <v>0.25</v>
      </c>
      <c r="V66" s="196" t="s">
        <v>375</v>
      </c>
      <c r="W66" s="151"/>
      <c r="X66" s="151"/>
      <c r="Y66" s="151"/>
      <c r="Z66" s="151"/>
      <c r="AA66" s="151"/>
      <c r="AB66" s="151"/>
      <c r="AC66" s="151"/>
      <c r="AD66" s="151"/>
      <c r="AE66" s="151" t="s">
        <v>114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2">
        <v>48</v>
      </c>
      <c r="B67" s="159" t="s">
        <v>219</v>
      </c>
      <c r="C67" s="188" t="s">
        <v>220</v>
      </c>
      <c r="D67" s="161" t="s">
        <v>207</v>
      </c>
      <c r="E67" s="165">
        <v>1</v>
      </c>
      <c r="F67" s="167">
        <f t="shared" si="32"/>
        <v>0</v>
      </c>
      <c r="G67" s="168">
        <f t="shared" si="33"/>
        <v>0</v>
      </c>
      <c r="H67" s="168"/>
      <c r="I67" s="168">
        <f t="shared" si="34"/>
        <v>0</v>
      </c>
      <c r="J67" s="168"/>
      <c r="K67" s="168">
        <f t="shared" si="35"/>
        <v>0</v>
      </c>
      <c r="L67" s="168">
        <v>21</v>
      </c>
      <c r="M67" s="168">
        <f t="shared" si="36"/>
        <v>0</v>
      </c>
      <c r="N67" s="161">
        <v>0</v>
      </c>
      <c r="O67" s="161">
        <f t="shared" si="37"/>
        <v>0</v>
      </c>
      <c r="P67" s="161">
        <v>0</v>
      </c>
      <c r="Q67" s="161">
        <f t="shared" si="38"/>
        <v>0</v>
      </c>
      <c r="R67" s="161"/>
      <c r="S67" s="161"/>
      <c r="T67" s="162">
        <v>0.17399999999999999</v>
      </c>
      <c r="U67" s="161">
        <f t="shared" si="39"/>
        <v>0.17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49</v>
      </c>
      <c r="B68" s="159" t="s">
        <v>221</v>
      </c>
      <c r="C68" s="188" t="s">
        <v>222</v>
      </c>
      <c r="D68" s="161" t="s">
        <v>0</v>
      </c>
      <c r="E68" s="165">
        <v>78</v>
      </c>
      <c r="F68" s="167">
        <f t="shared" si="32"/>
        <v>0</v>
      </c>
      <c r="G68" s="168">
        <f t="shared" si="33"/>
        <v>0</v>
      </c>
      <c r="H68" s="168"/>
      <c r="I68" s="168">
        <f t="shared" si="34"/>
        <v>0</v>
      </c>
      <c r="J68" s="168"/>
      <c r="K68" s="168">
        <f t="shared" si="35"/>
        <v>0</v>
      </c>
      <c r="L68" s="168">
        <v>21</v>
      </c>
      <c r="M68" s="168">
        <f t="shared" si="36"/>
        <v>0</v>
      </c>
      <c r="N68" s="161">
        <v>0</v>
      </c>
      <c r="O68" s="161">
        <f t="shared" si="37"/>
        <v>0</v>
      </c>
      <c r="P68" s="161">
        <v>0</v>
      </c>
      <c r="Q68" s="161">
        <f t="shared" si="38"/>
        <v>0</v>
      </c>
      <c r="R68" s="161"/>
      <c r="S68" s="161"/>
      <c r="T68" s="162">
        <v>0</v>
      </c>
      <c r="U68" s="161">
        <f t="shared" si="39"/>
        <v>0</v>
      </c>
      <c r="V68" s="196" t="s">
        <v>375</v>
      </c>
      <c r="W68" s="151"/>
      <c r="X68" s="151"/>
      <c r="Y68" s="151"/>
      <c r="Z68" s="151"/>
      <c r="AA68" s="151"/>
      <c r="AB68" s="151"/>
      <c r="AC68" s="151"/>
      <c r="AD68" s="151"/>
      <c r="AE68" s="151" t="s">
        <v>114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53" t="s">
        <v>109</v>
      </c>
      <c r="B69" s="160" t="s">
        <v>70</v>
      </c>
      <c r="C69" s="189" t="s">
        <v>71</v>
      </c>
      <c r="D69" s="163"/>
      <c r="E69" s="166"/>
      <c r="F69" s="169"/>
      <c r="G69" s="169">
        <f>SUMIF(AE70:AE76,"&lt;&gt;NOR",G70:G76)</f>
        <v>0</v>
      </c>
      <c r="H69" s="169"/>
      <c r="I69" s="169">
        <f>SUM(I70:I76)</f>
        <v>0</v>
      </c>
      <c r="J69" s="169"/>
      <c r="K69" s="169">
        <f>SUM(K70:K76)</f>
        <v>0</v>
      </c>
      <c r="L69" s="169"/>
      <c r="M69" s="169">
        <f>SUM(M70:M76)</f>
        <v>0</v>
      </c>
      <c r="N69" s="163"/>
      <c r="O69" s="163">
        <f>SUM(O70:O76)</f>
        <v>4.3439999999999999E-2</v>
      </c>
      <c r="P69" s="163"/>
      <c r="Q69" s="163">
        <f>SUM(Q70:Q76)</f>
        <v>0</v>
      </c>
      <c r="R69" s="163"/>
      <c r="S69" s="163"/>
      <c r="T69" s="164"/>
      <c r="U69" s="163">
        <f>SUM(U70:U76)</f>
        <v>4.91</v>
      </c>
      <c r="AE69" t="s">
        <v>110</v>
      </c>
    </row>
    <row r="70" spans="1:60" outlineLevel="1" x14ac:dyDescent="0.2">
      <c r="A70" s="152">
        <v>50</v>
      </c>
      <c r="B70" s="159" t="s">
        <v>223</v>
      </c>
      <c r="C70" s="188" t="s">
        <v>224</v>
      </c>
      <c r="D70" s="161" t="s">
        <v>153</v>
      </c>
      <c r="E70" s="165">
        <v>1</v>
      </c>
      <c r="F70" s="167">
        <f t="shared" ref="F70:F76" si="40">H70+J70</f>
        <v>0</v>
      </c>
      <c r="G70" s="168">
        <f t="shared" ref="G70:G76" si="41">ROUND(E70*F70,2)</f>
        <v>0</v>
      </c>
      <c r="H70" s="168"/>
      <c r="I70" s="168">
        <f t="shared" ref="I70:I76" si="42">ROUND(E70*H70,2)</f>
        <v>0</v>
      </c>
      <c r="J70" s="168"/>
      <c r="K70" s="168">
        <f t="shared" ref="K70:K76" si="43">ROUND(E70*J70,2)</f>
        <v>0</v>
      </c>
      <c r="L70" s="168">
        <v>21</v>
      </c>
      <c r="M70" s="168">
        <f t="shared" ref="M70:M76" si="44">G70*(1+L70/100)</f>
        <v>0</v>
      </c>
      <c r="N70" s="161">
        <v>1.6199999999999999E-3</v>
      </c>
      <c r="O70" s="161">
        <f t="shared" ref="O70:O76" si="45">ROUND(E70*N70,5)</f>
        <v>1.6199999999999999E-3</v>
      </c>
      <c r="P70" s="161">
        <v>0</v>
      </c>
      <c r="Q70" s="161">
        <f t="shared" ref="Q70:Q76" si="46">ROUND(E70*P70,5)</f>
        <v>0</v>
      </c>
      <c r="R70" s="161"/>
      <c r="S70" s="161"/>
      <c r="T70" s="162">
        <v>2.04392</v>
      </c>
      <c r="U70" s="161">
        <f t="shared" ref="U70:U76" si="47">ROUND(E70*T70,2)</f>
        <v>2.04</v>
      </c>
      <c r="V70" s="196" t="s">
        <v>375</v>
      </c>
      <c r="W70" s="151"/>
      <c r="X70" s="151"/>
      <c r="Y70" s="151"/>
      <c r="Z70" s="151"/>
      <c r="AA70" s="151"/>
      <c r="AB70" s="151"/>
      <c r="AC70" s="151"/>
      <c r="AD70" s="151"/>
      <c r="AE70" s="151" t="s">
        <v>137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51</v>
      </c>
      <c r="B71" s="159" t="s">
        <v>225</v>
      </c>
      <c r="C71" s="188" t="s">
        <v>226</v>
      </c>
      <c r="D71" s="161" t="s">
        <v>153</v>
      </c>
      <c r="E71" s="165">
        <v>1</v>
      </c>
      <c r="F71" s="167">
        <f t="shared" si="40"/>
        <v>0</v>
      </c>
      <c r="G71" s="168">
        <f t="shared" si="41"/>
        <v>0</v>
      </c>
      <c r="H71" s="168"/>
      <c r="I71" s="168">
        <f t="shared" si="42"/>
        <v>0</v>
      </c>
      <c r="J71" s="168"/>
      <c r="K71" s="168">
        <f t="shared" si="43"/>
        <v>0</v>
      </c>
      <c r="L71" s="168">
        <v>21</v>
      </c>
      <c r="M71" s="168">
        <f t="shared" si="44"/>
        <v>0</v>
      </c>
      <c r="N71" s="161">
        <v>1.82E-3</v>
      </c>
      <c r="O71" s="161">
        <f t="shared" si="45"/>
        <v>1.82E-3</v>
      </c>
      <c r="P71" s="161">
        <v>0</v>
      </c>
      <c r="Q71" s="161">
        <f t="shared" si="46"/>
        <v>0</v>
      </c>
      <c r="R71" s="161"/>
      <c r="S71" s="161"/>
      <c r="T71" s="162">
        <v>2.0944099999999999</v>
      </c>
      <c r="U71" s="161">
        <f t="shared" si="47"/>
        <v>2.09</v>
      </c>
      <c r="V71" s="196" t="s">
        <v>375</v>
      </c>
      <c r="W71" s="151"/>
      <c r="X71" s="151"/>
      <c r="Y71" s="151"/>
      <c r="Z71" s="151"/>
      <c r="AA71" s="151"/>
      <c r="AB71" s="151"/>
      <c r="AC71" s="151"/>
      <c r="AD71" s="151"/>
      <c r="AE71" s="151" t="s">
        <v>137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52</v>
      </c>
      <c r="B72" s="159" t="s">
        <v>227</v>
      </c>
      <c r="C72" s="188" t="s">
        <v>228</v>
      </c>
      <c r="D72" s="161" t="s">
        <v>153</v>
      </c>
      <c r="E72" s="165">
        <v>1</v>
      </c>
      <c r="F72" s="167">
        <f t="shared" si="40"/>
        <v>0</v>
      </c>
      <c r="G72" s="168">
        <f t="shared" si="41"/>
        <v>0</v>
      </c>
      <c r="H72" s="168"/>
      <c r="I72" s="168">
        <f t="shared" si="42"/>
        <v>0</v>
      </c>
      <c r="J72" s="168"/>
      <c r="K72" s="168">
        <f t="shared" si="43"/>
        <v>0</v>
      </c>
      <c r="L72" s="168">
        <v>21</v>
      </c>
      <c r="M72" s="168">
        <f t="shared" si="44"/>
        <v>0</v>
      </c>
      <c r="N72" s="161">
        <v>1.9E-2</v>
      </c>
      <c r="O72" s="161">
        <f t="shared" si="45"/>
        <v>1.9E-2</v>
      </c>
      <c r="P72" s="161">
        <v>0</v>
      </c>
      <c r="Q72" s="161">
        <f t="shared" si="46"/>
        <v>0</v>
      </c>
      <c r="R72" s="161"/>
      <c r="S72" s="161"/>
      <c r="T72" s="162">
        <v>0</v>
      </c>
      <c r="U72" s="161">
        <f t="shared" si="47"/>
        <v>0</v>
      </c>
      <c r="V72" s="196" t="s">
        <v>375</v>
      </c>
      <c r="W72" s="151"/>
      <c r="X72" s="151"/>
      <c r="Y72" s="151"/>
      <c r="Z72" s="151"/>
      <c r="AA72" s="151"/>
      <c r="AB72" s="151"/>
      <c r="AC72" s="151"/>
      <c r="AD72" s="151"/>
      <c r="AE72" s="151" t="s">
        <v>216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53</v>
      </c>
      <c r="B73" s="159" t="s">
        <v>229</v>
      </c>
      <c r="C73" s="188" t="s">
        <v>230</v>
      </c>
      <c r="D73" s="161" t="s">
        <v>153</v>
      </c>
      <c r="E73" s="165">
        <v>1</v>
      </c>
      <c r="F73" s="167">
        <f t="shared" si="40"/>
        <v>0</v>
      </c>
      <c r="G73" s="168">
        <f t="shared" si="41"/>
        <v>0</v>
      </c>
      <c r="H73" s="168"/>
      <c r="I73" s="168">
        <f t="shared" si="42"/>
        <v>0</v>
      </c>
      <c r="J73" s="168"/>
      <c r="K73" s="168">
        <f t="shared" si="43"/>
        <v>0</v>
      </c>
      <c r="L73" s="168">
        <v>21</v>
      </c>
      <c r="M73" s="168">
        <f t="shared" si="44"/>
        <v>0</v>
      </c>
      <c r="N73" s="161">
        <v>2.1000000000000001E-2</v>
      </c>
      <c r="O73" s="161">
        <f t="shared" si="45"/>
        <v>2.1000000000000001E-2</v>
      </c>
      <c r="P73" s="161">
        <v>0</v>
      </c>
      <c r="Q73" s="161">
        <f t="shared" si="46"/>
        <v>0</v>
      </c>
      <c r="R73" s="161"/>
      <c r="S73" s="161"/>
      <c r="T73" s="162">
        <v>0</v>
      </c>
      <c r="U73" s="161">
        <f t="shared" si="47"/>
        <v>0</v>
      </c>
      <c r="V73" s="196" t="s">
        <v>375</v>
      </c>
      <c r="W73" s="151"/>
      <c r="X73" s="151"/>
      <c r="Y73" s="151"/>
      <c r="Z73" s="151"/>
      <c r="AA73" s="151"/>
      <c r="AB73" s="151"/>
      <c r="AC73" s="151"/>
      <c r="AD73" s="151"/>
      <c r="AE73" s="151" t="s">
        <v>216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54</v>
      </c>
      <c r="B74" s="159" t="s">
        <v>231</v>
      </c>
      <c r="C74" s="188" t="s">
        <v>232</v>
      </c>
      <c r="D74" s="161" t="s">
        <v>153</v>
      </c>
      <c r="E74" s="165">
        <v>1</v>
      </c>
      <c r="F74" s="167">
        <f t="shared" si="40"/>
        <v>0</v>
      </c>
      <c r="G74" s="168">
        <f t="shared" si="41"/>
        <v>0</v>
      </c>
      <c r="H74" s="168"/>
      <c r="I74" s="168">
        <f t="shared" si="42"/>
        <v>0</v>
      </c>
      <c r="J74" s="168"/>
      <c r="K74" s="168">
        <f t="shared" si="43"/>
        <v>0</v>
      </c>
      <c r="L74" s="168">
        <v>21</v>
      </c>
      <c r="M74" s="168">
        <f t="shared" si="44"/>
        <v>0</v>
      </c>
      <c r="N74" s="161">
        <v>0</v>
      </c>
      <c r="O74" s="161">
        <f t="shared" si="45"/>
        <v>0</v>
      </c>
      <c r="P74" s="161">
        <v>0</v>
      </c>
      <c r="Q74" s="161">
        <f t="shared" si="46"/>
        <v>0</v>
      </c>
      <c r="R74" s="161"/>
      <c r="S74" s="161"/>
      <c r="T74" s="162">
        <v>0.77500000000000002</v>
      </c>
      <c r="U74" s="161">
        <f t="shared" si="47"/>
        <v>0.78</v>
      </c>
      <c r="V74" s="196" t="s">
        <v>375</v>
      </c>
      <c r="W74" s="151"/>
      <c r="X74" s="151"/>
      <c r="Y74" s="151"/>
      <c r="Z74" s="151"/>
      <c r="AA74" s="151"/>
      <c r="AB74" s="151"/>
      <c r="AC74" s="151"/>
      <c r="AD74" s="151"/>
      <c r="AE74" s="151" t="s">
        <v>114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55</v>
      </c>
      <c r="B75" s="159" t="s">
        <v>233</v>
      </c>
      <c r="C75" s="188" t="s">
        <v>234</v>
      </c>
      <c r="D75" s="161" t="s">
        <v>153</v>
      </c>
      <c r="E75" s="165">
        <v>1</v>
      </c>
      <c r="F75" s="167">
        <f t="shared" si="40"/>
        <v>0</v>
      </c>
      <c r="G75" s="168">
        <f t="shared" si="41"/>
        <v>0</v>
      </c>
      <c r="H75" s="168"/>
      <c r="I75" s="168">
        <f t="shared" si="42"/>
        <v>0</v>
      </c>
      <c r="J75" s="168"/>
      <c r="K75" s="168">
        <f t="shared" si="43"/>
        <v>0</v>
      </c>
      <c r="L75" s="168">
        <v>21</v>
      </c>
      <c r="M75" s="168">
        <f t="shared" si="44"/>
        <v>0</v>
      </c>
      <c r="N75" s="161">
        <v>0</v>
      </c>
      <c r="O75" s="161">
        <f t="shared" si="45"/>
        <v>0</v>
      </c>
      <c r="P75" s="161">
        <v>0</v>
      </c>
      <c r="Q75" s="161">
        <f t="shared" si="46"/>
        <v>0</v>
      </c>
      <c r="R75" s="161"/>
      <c r="S75" s="161"/>
      <c r="T75" s="162">
        <v>0</v>
      </c>
      <c r="U75" s="161">
        <f t="shared" si="47"/>
        <v>0</v>
      </c>
      <c r="V75" s="196" t="s">
        <v>375</v>
      </c>
      <c r="W75" s="151"/>
      <c r="X75" s="151"/>
      <c r="Y75" s="151"/>
      <c r="Z75" s="151"/>
      <c r="AA75" s="151"/>
      <c r="AB75" s="151"/>
      <c r="AC75" s="151"/>
      <c r="AD75" s="151"/>
      <c r="AE75" s="151" t="s">
        <v>216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56</v>
      </c>
      <c r="B76" s="159" t="s">
        <v>235</v>
      </c>
      <c r="C76" s="188" t="s">
        <v>236</v>
      </c>
      <c r="D76" s="161" t="s">
        <v>0</v>
      </c>
      <c r="E76" s="165">
        <v>127</v>
      </c>
      <c r="F76" s="167">
        <f t="shared" si="40"/>
        <v>0</v>
      </c>
      <c r="G76" s="168">
        <f t="shared" si="41"/>
        <v>0</v>
      </c>
      <c r="H76" s="168"/>
      <c r="I76" s="168">
        <f t="shared" si="42"/>
        <v>0</v>
      </c>
      <c r="J76" s="168"/>
      <c r="K76" s="168">
        <f t="shared" si="43"/>
        <v>0</v>
      </c>
      <c r="L76" s="168">
        <v>21</v>
      </c>
      <c r="M76" s="168">
        <f t="shared" si="44"/>
        <v>0</v>
      </c>
      <c r="N76" s="161">
        <v>0</v>
      </c>
      <c r="O76" s="161">
        <f t="shared" si="45"/>
        <v>0</v>
      </c>
      <c r="P76" s="161">
        <v>0</v>
      </c>
      <c r="Q76" s="161">
        <f t="shared" si="46"/>
        <v>0</v>
      </c>
      <c r="R76" s="161"/>
      <c r="S76" s="161"/>
      <c r="T76" s="162">
        <v>0</v>
      </c>
      <c r="U76" s="161">
        <f t="shared" si="47"/>
        <v>0</v>
      </c>
      <c r="V76" s="196" t="s">
        <v>375</v>
      </c>
      <c r="W76" s="151"/>
      <c r="X76" s="151"/>
      <c r="Y76" s="151"/>
      <c r="Z76" s="151"/>
      <c r="AA76" s="151"/>
      <c r="AB76" s="151"/>
      <c r="AC76" s="151"/>
      <c r="AD76" s="151"/>
      <c r="AE76" s="151" t="s">
        <v>114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153" t="s">
        <v>109</v>
      </c>
      <c r="B77" s="160" t="s">
        <v>72</v>
      </c>
      <c r="C77" s="189" t="s">
        <v>73</v>
      </c>
      <c r="D77" s="163"/>
      <c r="E77" s="166"/>
      <c r="F77" s="169"/>
      <c r="G77" s="169">
        <f>SUMIF(AE78:AE89,"&lt;&gt;NOR",G78:G89)</f>
        <v>0</v>
      </c>
      <c r="H77" s="169"/>
      <c r="I77" s="169">
        <f>SUM(I78:I89)</f>
        <v>0</v>
      </c>
      <c r="J77" s="169"/>
      <c r="K77" s="169">
        <f>SUM(K78:K89)</f>
        <v>0</v>
      </c>
      <c r="L77" s="169"/>
      <c r="M77" s="169">
        <f>SUM(M78:M89)</f>
        <v>0</v>
      </c>
      <c r="N77" s="163"/>
      <c r="O77" s="163">
        <f>SUM(O78:O89)</f>
        <v>0.73737000000000008</v>
      </c>
      <c r="P77" s="163"/>
      <c r="Q77" s="163">
        <f>SUM(Q78:Q89)</f>
        <v>0.99665999999999999</v>
      </c>
      <c r="R77" s="163"/>
      <c r="S77" s="163"/>
      <c r="T77" s="164"/>
      <c r="U77" s="163">
        <f>SUM(U78:U89)</f>
        <v>95.02000000000001</v>
      </c>
      <c r="AE77" t="s">
        <v>110</v>
      </c>
    </row>
    <row r="78" spans="1:60" outlineLevel="1" x14ac:dyDescent="0.2">
      <c r="A78" s="152">
        <v>57</v>
      </c>
      <c r="B78" s="159" t="s">
        <v>237</v>
      </c>
      <c r="C78" s="188" t="s">
        <v>238</v>
      </c>
      <c r="D78" s="161" t="s">
        <v>113</v>
      </c>
      <c r="E78" s="165">
        <v>79.099999999999994</v>
      </c>
      <c r="F78" s="167">
        <f t="shared" ref="F78:F83" si="48">H78+J78</f>
        <v>0</v>
      </c>
      <c r="G78" s="168">
        <f t="shared" ref="G78:G83" si="49">ROUND(E78*F78,2)</f>
        <v>0</v>
      </c>
      <c r="H78" s="168"/>
      <c r="I78" s="168">
        <f t="shared" ref="I78:I83" si="50">ROUND(E78*H78,2)</f>
        <v>0</v>
      </c>
      <c r="J78" s="168"/>
      <c r="K78" s="168">
        <f t="shared" ref="K78:K83" si="51">ROUND(E78*J78,2)</f>
        <v>0</v>
      </c>
      <c r="L78" s="168">
        <v>21</v>
      </c>
      <c r="M78" s="168">
        <f t="shared" ref="M78:M83" si="52">G78*(1+L78/100)</f>
        <v>0</v>
      </c>
      <c r="N78" s="161">
        <v>0</v>
      </c>
      <c r="O78" s="161">
        <f t="shared" ref="O78:O83" si="53">ROUND(E78*N78,5)</f>
        <v>0</v>
      </c>
      <c r="P78" s="161">
        <v>1.26E-2</v>
      </c>
      <c r="Q78" s="161">
        <f t="shared" ref="Q78:Q83" si="54">ROUND(E78*P78,5)</f>
        <v>0.99665999999999999</v>
      </c>
      <c r="R78" s="161"/>
      <c r="S78" s="161"/>
      <c r="T78" s="162">
        <v>0.33</v>
      </c>
      <c r="U78" s="161">
        <f t="shared" ref="U78:U83" si="55">ROUND(E78*T78,2)</f>
        <v>26.1</v>
      </c>
      <c r="V78" s="196" t="s">
        <v>375</v>
      </c>
      <c r="W78" s="151"/>
      <c r="X78" s="151"/>
      <c r="Y78" s="151"/>
      <c r="Z78" s="151"/>
      <c r="AA78" s="151"/>
      <c r="AB78" s="151"/>
      <c r="AC78" s="151"/>
      <c r="AD78" s="151"/>
      <c r="AE78" s="151" t="s">
        <v>114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52">
        <v>58</v>
      </c>
      <c r="B79" s="159" t="s">
        <v>239</v>
      </c>
      <c r="C79" s="188" t="s">
        <v>240</v>
      </c>
      <c r="D79" s="161" t="s">
        <v>113</v>
      </c>
      <c r="E79" s="165">
        <v>158.19999999999999</v>
      </c>
      <c r="F79" s="167">
        <f t="shared" si="48"/>
        <v>0</v>
      </c>
      <c r="G79" s="168">
        <f t="shared" si="49"/>
        <v>0</v>
      </c>
      <c r="H79" s="168"/>
      <c r="I79" s="168">
        <f t="shared" si="50"/>
        <v>0</v>
      </c>
      <c r="J79" s="168"/>
      <c r="K79" s="168">
        <f t="shared" si="51"/>
        <v>0</v>
      </c>
      <c r="L79" s="168">
        <v>21</v>
      </c>
      <c r="M79" s="168">
        <f t="shared" si="52"/>
        <v>0</v>
      </c>
      <c r="N79" s="161">
        <v>0</v>
      </c>
      <c r="O79" s="161">
        <f t="shared" si="53"/>
        <v>0</v>
      </c>
      <c r="P79" s="161">
        <v>0</v>
      </c>
      <c r="Q79" s="161">
        <f t="shared" si="54"/>
        <v>0</v>
      </c>
      <c r="R79" s="161"/>
      <c r="S79" s="161"/>
      <c r="T79" s="162">
        <v>1.6E-2</v>
      </c>
      <c r="U79" s="161">
        <f t="shared" si="55"/>
        <v>2.5299999999999998</v>
      </c>
      <c r="V79" s="196" t="s">
        <v>375</v>
      </c>
      <c r="W79" s="151"/>
      <c r="X79" s="151"/>
      <c r="Y79" s="151"/>
      <c r="Z79" s="151"/>
      <c r="AA79" s="151"/>
      <c r="AB79" s="151"/>
      <c r="AC79" s="151"/>
      <c r="AD79" s="151"/>
      <c r="AE79" s="151" t="s">
        <v>114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59</v>
      </c>
      <c r="B80" s="159" t="s">
        <v>241</v>
      </c>
      <c r="C80" s="188" t="s">
        <v>242</v>
      </c>
      <c r="D80" s="161" t="s">
        <v>113</v>
      </c>
      <c r="E80" s="165">
        <v>79.099999999999994</v>
      </c>
      <c r="F80" s="167">
        <f t="shared" si="48"/>
        <v>0</v>
      </c>
      <c r="G80" s="168">
        <f t="shared" si="49"/>
        <v>0</v>
      </c>
      <c r="H80" s="168"/>
      <c r="I80" s="168">
        <f t="shared" si="50"/>
        <v>0</v>
      </c>
      <c r="J80" s="168"/>
      <c r="K80" s="168">
        <f t="shared" si="51"/>
        <v>0</v>
      </c>
      <c r="L80" s="168">
        <v>21</v>
      </c>
      <c r="M80" s="168">
        <f t="shared" si="52"/>
        <v>0</v>
      </c>
      <c r="N80" s="161">
        <v>0</v>
      </c>
      <c r="O80" s="161">
        <f t="shared" si="53"/>
        <v>0</v>
      </c>
      <c r="P80" s="161">
        <v>0</v>
      </c>
      <c r="Q80" s="161">
        <f t="shared" si="54"/>
        <v>0</v>
      </c>
      <c r="R80" s="161"/>
      <c r="S80" s="161"/>
      <c r="T80" s="162">
        <v>4.5999999999999999E-2</v>
      </c>
      <c r="U80" s="161">
        <f t="shared" si="55"/>
        <v>3.64</v>
      </c>
      <c r="V80" s="196" t="s">
        <v>375</v>
      </c>
      <c r="W80" s="151"/>
      <c r="X80" s="151"/>
      <c r="Y80" s="151"/>
      <c r="Z80" s="151"/>
      <c r="AA80" s="151"/>
      <c r="AB80" s="151"/>
      <c r="AC80" s="151"/>
      <c r="AD80" s="151"/>
      <c r="AE80" s="151" t="s">
        <v>114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>
        <v>60</v>
      </c>
      <c r="B81" s="159" t="s">
        <v>243</v>
      </c>
      <c r="C81" s="188" t="s">
        <v>244</v>
      </c>
      <c r="D81" s="161" t="s">
        <v>113</v>
      </c>
      <c r="E81" s="165">
        <v>79.099999999999994</v>
      </c>
      <c r="F81" s="167">
        <f t="shared" si="48"/>
        <v>0</v>
      </c>
      <c r="G81" s="168">
        <f t="shared" si="49"/>
        <v>0</v>
      </c>
      <c r="H81" s="168"/>
      <c r="I81" s="168">
        <f t="shared" si="50"/>
        <v>0</v>
      </c>
      <c r="J81" s="168"/>
      <c r="K81" s="168">
        <f t="shared" si="51"/>
        <v>0</v>
      </c>
      <c r="L81" s="168">
        <v>21</v>
      </c>
      <c r="M81" s="168">
        <f t="shared" si="52"/>
        <v>0</v>
      </c>
      <c r="N81" s="161">
        <v>5.5700000000000003E-3</v>
      </c>
      <c r="O81" s="161">
        <f t="shared" si="53"/>
        <v>0.44058999999999998</v>
      </c>
      <c r="P81" s="161">
        <v>0</v>
      </c>
      <c r="Q81" s="161">
        <f t="shared" si="54"/>
        <v>0</v>
      </c>
      <c r="R81" s="161"/>
      <c r="S81" s="161"/>
      <c r="T81" s="162">
        <v>0.34300000000000003</v>
      </c>
      <c r="U81" s="161">
        <f t="shared" si="55"/>
        <v>27.13</v>
      </c>
      <c r="V81" s="196" t="s">
        <v>375</v>
      </c>
      <c r="W81" s="151"/>
      <c r="X81" s="151"/>
      <c r="Y81" s="151"/>
      <c r="Z81" s="151"/>
      <c r="AA81" s="151"/>
      <c r="AB81" s="151"/>
      <c r="AC81" s="151"/>
      <c r="AD81" s="151"/>
      <c r="AE81" s="151" t="s">
        <v>114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61</v>
      </c>
      <c r="B82" s="159" t="s">
        <v>245</v>
      </c>
      <c r="C82" s="188" t="s">
        <v>246</v>
      </c>
      <c r="D82" s="161" t="s">
        <v>113</v>
      </c>
      <c r="E82" s="165">
        <v>79.099999999999994</v>
      </c>
      <c r="F82" s="167">
        <f t="shared" si="48"/>
        <v>0</v>
      </c>
      <c r="G82" s="168">
        <f t="shared" si="49"/>
        <v>0</v>
      </c>
      <c r="H82" s="168"/>
      <c r="I82" s="168">
        <f t="shared" si="50"/>
        <v>0</v>
      </c>
      <c r="J82" s="168"/>
      <c r="K82" s="168">
        <f t="shared" si="51"/>
        <v>0</v>
      </c>
      <c r="L82" s="168">
        <v>21</v>
      </c>
      <c r="M82" s="168">
        <f t="shared" si="52"/>
        <v>0</v>
      </c>
      <c r="N82" s="161">
        <v>2.5000000000000001E-4</v>
      </c>
      <c r="O82" s="161">
        <f t="shared" si="53"/>
        <v>1.9779999999999999E-2</v>
      </c>
      <c r="P82" s="161">
        <v>0</v>
      </c>
      <c r="Q82" s="161">
        <f t="shared" si="54"/>
        <v>0</v>
      </c>
      <c r="R82" s="161"/>
      <c r="S82" s="161"/>
      <c r="T82" s="162">
        <v>0.38</v>
      </c>
      <c r="U82" s="161">
        <f t="shared" si="55"/>
        <v>30.06</v>
      </c>
      <c r="V82" s="196" t="s">
        <v>375</v>
      </c>
      <c r="W82" s="151"/>
      <c r="X82" s="151"/>
      <c r="Y82" s="151"/>
      <c r="Z82" s="151"/>
      <c r="AA82" s="151"/>
      <c r="AB82" s="151"/>
      <c r="AC82" s="151"/>
      <c r="AD82" s="151"/>
      <c r="AE82" s="151" t="s">
        <v>114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2">
        <v>62</v>
      </c>
      <c r="B83" s="159" t="s">
        <v>247</v>
      </c>
      <c r="C83" s="188" t="s">
        <v>248</v>
      </c>
      <c r="D83" s="161" t="s">
        <v>113</v>
      </c>
      <c r="E83" s="165">
        <v>87</v>
      </c>
      <c r="F83" s="167">
        <f t="shared" si="48"/>
        <v>0</v>
      </c>
      <c r="G83" s="168">
        <f t="shared" si="49"/>
        <v>0</v>
      </c>
      <c r="H83" s="168"/>
      <c r="I83" s="168">
        <f t="shared" si="50"/>
        <v>0</v>
      </c>
      <c r="J83" s="168"/>
      <c r="K83" s="168">
        <f t="shared" si="51"/>
        <v>0</v>
      </c>
      <c r="L83" s="168">
        <v>21</v>
      </c>
      <c r="M83" s="168">
        <f t="shared" si="52"/>
        <v>0</v>
      </c>
      <c r="N83" s="161">
        <v>3.0999999999999999E-3</v>
      </c>
      <c r="O83" s="161">
        <f t="shared" si="53"/>
        <v>0.2697</v>
      </c>
      <c r="P83" s="161">
        <v>0</v>
      </c>
      <c r="Q83" s="161">
        <f t="shared" si="54"/>
        <v>0</v>
      </c>
      <c r="R83" s="161"/>
      <c r="S83" s="161"/>
      <c r="T83" s="162">
        <v>0</v>
      </c>
      <c r="U83" s="161">
        <f t="shared" si="55"/>
        <v>0</v>
      </c>
      <c r="V83" s="196" t="s">
        <v>375</v>
      </c>
      <c r="W83" s="151"/>
      <c r="X83" s="151"/>
      <c r="Y83" s="151"/>
      <c r="Z83" s="151"/>
      <c r="AA83" s="151"/>
      <c r="AB83" s="151"/>
      <c r="AC83" s="151"/>
      <c r="AD83" s="151"/>
      <c r="AE83" s="151" t="s">
        <v>216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9"/>
      <c r="C84" s="251" t="s">
        <v>249</v>
      </c>
      <c r="D84" s="252"/>
      <c r="E84" s="253"/>
      <c r="F84" s="254"/>
      <c r="G84" s="255"/>
      <c r="H84" s="168"/>
      <c r="I84" s="168"/>
      <c r="J84" s="168"/>
      <c r="K84" s="168"/>
      <c r="L84" s="168"/>
      <c r="M84" s="168"/>
      <c r="N84" s="161"/>
      <c r="O84" s="161"/>
      <c r="P84" s="161"/>
      <c r="Q84" s="161"/>
      <c r="R84" s="161"/>
      <c r="S84" s="161"/>
      <c r="T84" s="162"/>
      <c r="U84" s="161"/>
      <c r="V84" s="196"/>
      <c r="W84" s="151"/>
      <c r="X84" s="151"/>
      <c r="Y84" s="151"/>
      <c r="Z84" s="151"/>
      <c r="AA84" s="151"/>
      <c r="AB84" s="151"/>
      <c r="AC84" s="151"/>
      <c r="AD84" s="151"/>
      <c r="AE84" s="151" t="s">
        <v>116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4" t="str">
        <f>C84</f>
        <v>79,1*1,1 'Přepočtené koeficientem množství</v>
      </c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63</v>
      </c>
      <c r="B85" s="159" t="s">
        <v>250</v>
      </c>
      <c r="C85" s="188" t="s">
        <v>251</v>
      </c>
      <c r="D85" s="161" t="s">
        <v>136</v>
      </c>
      <c r="E85" s="165">
        <v>35.6</v>
      </c>
      <c r="F85" s="167">
        <f>H85+J85</f>
        <v>0</v>
      </c>
      <c r="G85" s="168">
        <f>ROUND(E85*F85,2)</f>
        <v>0</v>
      </c>
      <c r="H85" s="168"/>
      <c r="I85" s="168">
        <f>ROUND(E85*H85,2)</f>
        <v>0</v>
      </c>
      <c r="J85" s="168"/>
      <c r="K85" s="168">
        <f>ROUND(E85*J85,2)</f>
        <v>0</v>
      </c>
      <c r="L85" s="168">
        <v>21</v>
      </c>
      <c r="M85" s="168">
        <f>G85*(1+L85/100)</f>
        <v>0</v>
      </c>
      <c r="N85" s="161">
        <v>6.0000000000000002E-5</v>
      </c>
      <c r="O85" s="161">
        <f>ROUND(E85*N85,5)</f>
        <v>2.14E-3</v>
      </c>
      <c r="P85" s="161">
        <v>0</v>
      </c>
      <c r="Q85" s="161">
        <f>ROUND(E85*P85,5)</f>
        <v>0</v>
      </c>
      <c r="R85" s="161"/>
      <c r="S85" s="161"/>
      <c r="T85" s="162">
        <v>0.152</v>
      </c>
      <c r="U85" s="161">
        <f>ROUND(E85*T85,2)</f>
        <v>5.41</v>
      </c>
      <c r="V85" s="196" t="s">
        <v>375</v>
      </c>
      <c r="W85" s="151"/>
      <c r="X85" s="151"/>
      <c r="Y85" s="151"/>
      <c r="Z85" s="151"/>
      <c r="AA85" s="151"/>
      <c r="AB85" s="151"/>
      <c r="AC85" s="151"/>
      <c r="AD85" s="151"/>
      <c r="AE85" s="151" t="s">
        <v>114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64</v>
      </c>
      <c r="B86" s="159" t="s">
        <v>252</v>
      </c>
      <c r="C86" s="188" t="s">
        <v>253</v>
      </c>
      <c r="D86" s="161" t="s">
        <v>136</v>
      </c>
      <c r="E86" s="165">
        <v>39</v>
      </c>
      <c r="F86" s="167">
        <f>H86+J86</f>
        <v>0</v>
      </c>
      <c r="G86" s="168">
        <f>ROUND(E86*F86,2)</f>
        <v>0</v>
      </c>
      <c r="H86" s="168"/>
      <c r="I86" s="168">
        <f>ROUND(E86*H86,2)</f>
        <v>0</v>
      </c>
      <c r="J86" s="168"/>
      <c r="K86" s="168">
        <f>ROUND(E86*J86,2)</f>
        <v>0</v>
      </c>
      <c r="L86" s="168">
        <v>21</v>
      </c>
      <c r="M86" s="168">
        <f>G86*(1+L86/100)</f>
        <v>0</v>
      </c>
      <c r="N86" s="161">
        <v>1.2E-4</v>
      </c>
      <c r="O86" s="161">
        <f>ROUND(E86*N86,5)</f>
        <v>4.6800000000000001E-3</v>
      </c>
      <c r="P86" s="161">
        <v>0</v>
      </c>
      <c r="Q86" s="161">
        <f>ROUND(E86*P86,5)</f>
        <v>0</v>
      </c>
      <c r="R86" s="161"/>
      <c r="S86" s="161"/>
      <c r="T86" s="162">
        <v>0</v>
      </c>
      <c r="U86" s="161">
        <f>ROUND(E86*T86,2)</f>
        <v>0</v>
      </c>
      <c r="V86" s="196" t="s">
        <v>375</v>
      </c>
      <c r="W86" s="151"/>
      <c r="X86" s="151"/>
      <c r="Y86" s="151"/>
      <c r="Z86" s="151"/>
      <c r="AA86" s="151"/>
      <c r="AB86" s="151"/>
      <c r="AC86" s="151"/>
      <c r="AD86" s="151"/>
      <c r="AE86" s="151" t="s">
        <v>216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/>
      <c r="B87" s="159"/>
      <c r="C87" s="251" t="s">
        <v>254</v>
      </c>
      <c r="D87" s="252"/>
      <c r="E87" s="253"/>
      <c r="F87" s="254"/>
      <c r="G87" s="255"/>
      <c r="H87" s="168"/>
      <c r="I87" s="168"/>
      <c r="J87" s="168"/>
      <c r="K87" s="168"/>
      <c r="L87" s="168"/>
      <c r="M87" s="168"/>
      <c r="N87" s="161"/>
      <c r="O87" s="161"/>
      <c r="P87" s="161"/>
      <c r="Q87" s="161"/>
      <c r="R87" s="161"/>
      <c r="S87" s="161"/>
      <c r="T87" s="162"/>
      <c r="U87" s="161"/>
      <c r="V87" s="196"/>
      <c r="W87" s="151"/>
      <c r="X87" s="151"/>
      <c r="Y87" s="151"/>
      <c r="Z87" s="151"/>
      <c r="AA87" s="151"/>
      <c r="AB87" s="151"/>
      <c r="AC87" s="151"/>
      <c r="AD87" s="151"/>
      <c r="AE87" s="151" t="s">
        <v>116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4" t="str">
        <f>C87</f>
        <v>35,6*1,1 'Přepočtené koeficientem množství</v>
      </c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52">
        <v>65</v>
      </c>
      <c r="B88" s="159" t="s">
        <v>255</v>
      </c>
      <c r="C88" s="188" t="s">
        <v>256</v>
      </c>
      <c r="D88" s="161" t="s">
        <v>136</v>
      </c>
      <c r="E88" s="165">
        <v>1</v>
      </c>
      <c r="F88" s="167">
        <f>H88+J88</f>
        <v>0</v>
      </c>
      <c r="G88" s="168">
        <f>ROUND(E88*F88,2)</f>
        <v>0</v>
      </c>
      <c r="H88" s="168"/>
      <c r="I88" s="168">
        <f>ROUND(E88*H88,2)</f>
        <v>0</v>
      </c>
      <c r="J88" s="168"/>
      <c r="K88" s="168">
        <f>ROUND(E88*J88,2)</f>
        <v>0</v>
      </c>
      <c r="L88" s="168">
        <v>21</v>
      </c>
      <c r="M88" s="168">
        <f>G88*(1+L88/100)</f>
        <v>0</v>
      </c>
      <c r="N88" s="161">
        <v>4.8000000000000001E-4</v>
      </c>
      <c r="O88" s="161">
        <f>ROUND(E88*N88,5)</f>
        <v>4.8000000000000001E-4</v>
      </c>
      <c r="P88" s="161">
        <v>0</v>
      </c>
      <c r="Q88" s="161">
        <f>ROUND(E88*P88,5)</f>
        <v>0</v>
      </c>
      <c r="R88" s="161"/>
      <c r="S88" s="161"/>
      <c r="T88" s="162">
        <v>0.152</v>
      </c>
      <c r="U88" s="161">
        <f>ROUND(E88*T88,2)</f>
        <v>0.15</v>
      </c>
      <c r="V88" s="196" t="s">
        <v>375</v>
      </c>
      <c r="W88" s="151"/>
      <c r="X88" s="151"/>
      <c r="Y88" s="151"/>
      <c r="Z88" s="151"/>
      <c r="AA88" s="151"/>
      <c r="AB88" s="151"/>
      <c r="AC88" s="151"/>
      <c r="AD88" s="151"/>
      <c r="AE88" s="151" t="s">
        <v>114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66</v>
      </c>
      <c r="B89" s="159" t="s">
        <v>257</v>
      </c>
      <c r="C89" s="188" t="s">
        <v>258</v>
      </c>
      <c r="D89" s="161" t="s">
        <v>0</v>
      </c>
      <c r="E89" s="165">
        <v>1550</v>
      </c>
      <c r="F89" s="167">
        <f>H89+J89</f>
        <v>0</v>
      </c>
      <c r="G89" s="168">
        <f>ROUND(E89*F89,2)</f>
        <v>0</v>
      </c>
      <c r="H89" s="168"/>
      <c r="I89" s="168">
        <f>ROUND(E89*H89,2)</f>
        <v>0</v>
      </c>
      <c r="J89" s="168"/>
      <c r="K89" s="168">
        <f>ROUND(E89*J89,2)</f>
        <v>0</v>
      </c>
      <c r="L89" s="168">
        <v>21</v>
      </c>
      <c r="M89" s="168">
        <f>G89*(1+L89/100)</f>
        <v>0</v>
      </c>
      <c r="N89" s="161">
        <v>0</v>
      </c>
      <c r="O89" s="161">
        <f>ROUND(E89*N89,5)</f>
        <v>0</v>
      </c>
      <c r="P89" s="161">
        <v>0</v>
      </c>
      <c r="Q89" s="161">
        <f>ROUND(E89*P89,5)</f>
        <v>0</v>
      </c>
      <c r="R89" s="161"/>
      <c r="S89" s="161"/>
      <c r="T89" s="162">
        <v>0</v>
      </c>
      <c r="U89" s="161">
        <f>ROUND(E89*T89,2)</f>
        <v>0</v>
      </c>
      <c r="V89" s="196" t="s">
        <v>375</v>
      </c>
      <c r="W89" s="151"/>
      <c r="X89" s="151"/>
      <c r="Y89" s="151"/>
      <c r="Z89" s="151"/>
      <c r="AA89" s="151"/>
      <c r="AB89" s="151"/>
      <c r="AC89" s="151"/>
      <c r="AD89" s="151"/>
      <c r="AE89" s="151" t="s">
        <v>114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53" t="s">
        <v>109</v>
      </c>
      <c r="B90" s="160" t="s">
        <v>74</v>
      </c>
      <c r="C90" s="189" t="s">
        <v>75</v>
      </c>
      <c r="D90" s="163"/>
      <c r="E90" s="166"/>
      <c r="F90" s="169"/>
      <c r="G90" s="169">
        <f>SUMIF(AE91:AE97,"&lt;&gt;NOR",G91:G97)</f>
        <v>0</v>
      </c>
      <c r="H90" s="169"/>
      <c r="I90" s="169">
        <f>SUM(I91:I97)</f>
        <v>0</v>
      </c>
      <c r="J90" s="169"/>
      <c r="K90" s="169">
        <f>SUM(K91:K97)</f>
        <v>0</v>
      </c>
      <c r="L90" s="169"/>
      <c r="M90" s="169">
        <f>SUM(M91:M97)</f>
        <v>0</v>
      </c>
      <c r="N90" s="163"/>
      <c r="O90" s="163">
        <f>SUM(O91:O97)</f>
        <v>5.3440000000000001E-2</v>
      </c>
      <c r="P90" s="163"/>
      <c r="Q90" s="163">
        <f>SUM(Q91:Q97)</f>
        <v>0</v>
      </c>
      <c r="R90" s="163"/>
      <c r="S90" s="163"/>
      <c r="T90" s="164"/>
      <c r="U90" s="163">
        <f>SUM(U91:U97)</f>
        <v>3.09</v>
      </c>
      <c r="AE90" t="s">
        <v>110</v>
      </c>
    </row>
    <row r="91" spans="1:60" outlineLevel="1" x14ac:dyDescent="0.2">
      <c r="A91" s="152">
        <v>67</v>
      </c>
      <c r="B91" s="159" t="s">
        <v>259</v>
      </c>
      <c r="C91" s="188" t="s">
        <v>260</v>
      </c>
      <c r="D91" s="161" t="s">
        <v>113</v>
      </c>
      <c r="E91" s="165">
        <v>2</v>
      </c>
      <c r="F91" s="167">
        <f>H91+J91</f>
        <v>0</v>
      </c>
      <c r="G91" s="168">
        <f>ROUND(E91*F91,2)</f>
        <v>0</v>
      </c>
      <c r="H91" s="168"/>
      <c r="I91" s="168">
        <f>ROUND(E91*H91,2)</f>
        <v>0</v>
      </c>
      <c r="J91" s="168"/>
      <c r="K91" s="168">
        <f>ROUND(E91*J91,2)</f>
        <v>0</v>
      </c>
      <c r="L91" s="168">
        <v>21</v>
      </c>
      <c r="M91" s="168">
        <f>G91*(1+L91/100)</f>
        <v>0</v>
      </c>
      <c r="N91" s="161">
        <v>3.2000000000000003E-4</v>
      </c>
      <c r="O91" s="161">
        <f>ROUND(E91*N91,5)</f>
        <v>6.4000000000000005E-4</v>
      </c>
      <c r="P91" s="161">
        <v>0</v>
      </c>
      <c r="Q91" s="161">
        <f>ROUND(E91*P91,5)</f>
        <v>0</v>
      </c>
      <c r="R91" s="161"/>
      <c r="S91" s="161"/>
      <c r="T91" s="162">
        <v>7.0000000000000007E-2</v>
      </c>
      <c r="U91" s="161">
        <f>ROUND(E91*T91,2)</f>
        <v>0.14000000000000001</v>
      </c>
      <c r="V91" s="196" t="s">
        <v>375</v>
      </c>
      <c r="W91" s="151"/>
      <c r="X91" s="151"/>
      <c r="Y91" s="151"/>
      <c r="Z91" s="151"/>
      <c r="AA91" s="151"/>
      <c r="AB91" s="151"/>
      <c r="AC91" s="151"/>
      <c r="AD91" s="151"/>
      <c r="AE91" s="151" t="s">
        <v>114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52">
        <v>68</v>
      </c>
      <c r="B92" s="159" t="s">
        <v>261</v>
      </c>
      <c r="C92" s="188" t="s">
        <v>262</v>
      </c>
      <c r="D92" s="161" t="s">
        <v>113</v>
      </c>
      <c r="E92" s="165">
        <v>2</v>
      </c>
      <c r="F92" s="167">
        <f>H92+J92</f>
        <v>0</v>
      </c>
      <c r="G92" s="168">
        <f>ROUND(E92*F92,2)</f>
        <v>0</v>
      </c>
      <c r="H92" s="168"/>
      <c r="I92" s="168">
        <f>ROUND(E92*H92,2)</f>
        <v>0</v>
      </c>
      <c r="J92" s="168"/>
      <c r="K92" s="168">
        <f>ROUND(E92*J92,2)</f>
        <v>0</v>
      </c>
      <c r="L92" s="168">
        <v>21</v>
      </c>
      <c r="M92" s="168">
        <f>G92*(1+L92/100)</f>
        <v>0</v>
      </c>
      <c r="N92" s="161">
        <v>2.63E-3</v>
      </c>
      <c r="O92" s="161">
        <f>ROUND(E92*N92,5)</f>
        <v>5.2599999999999999E-3</v>
      </c>
      <c r="P92" s="161">
        <v>0</v>
      </c>
      <c r="Q92" s="161">
        <f>ROUND(E92*P92,5)</f>
        <v>0</v>
      </c>
      <c r="R92" s="161"/>
      <c r="S92" s="161"/>
      <c r="T92" s="162">
        <v>0.38500000000000001</v>
      </c>
      <c r="U92" s="161">
        <f>ROUND(E92*T92,2)</f>
        <v>0.77</v>
      </c>
      <c r="V92" s="196" t="s">
        <v>375</v>
      </c>
      <c r="W92" s="151"/>
      <c r="X92" s="151"/>
      <c r="Y92" s="151"/>
      <c r="Z92" s="151"/>
      <c r="AA92" s="151"/>
      <c r="AB92" s="151"/>
      <c r="AC92" s="151"/>
      <c r="AD92" s="151"/>
      <c r="AE92" s="151" t="s">
        <v>114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52">
        <v>69</v>
      </c>
      <c r="B93" s="159" t="s">
        <v>263</v>
      </c>
      <c r="C93" s="188" t="s">
        <v>264</v>
      </c>
      <c r="D93" s="161" t="s">
        <v>113</v>
      </c>
      <c r="E93" s="165">
        <v>2</v>
      </c>
      <c r="F93" s="167">
        <f>H93+J93</f>
        <v>0</v>
      </c>
      <c r="G93" s="168">
        <f>ROUND(E93*F93,2)</f>
        <v>0</v>
      </c>
      <c r="H93" s="168"/>
      <c r="I93" s="168">
        <f>ROUND(E93*H93,2)</f>
        <v>0</v>
      </c>
      <c r="J93" s="168"/>
      <c r="K93" s="168">
        <f>ROUND(E93*J93,2)</f>
        <v>0</v>
      </c>
      <c r="L93" s="168">
        <v>21</v>
      </c>
      <c r="M93" s="168">
        <f>G93*(1+L93/100)</f>
        <v>0</v>
      </c>
      <c r="N93" s="161">
        <v>4.1900000000000001E-3</v>
      </c>
      <c r="O93" s="161">
        <f>ROUND(E93*N93,5)</f>
        <v>8.3800000000000003E-3</v>
      </c>
      <c r="P93" s="161">
        <v>0</v>
      </c>
      <c r="Q93" s="161">
        <f>ROUND(E93*P93,5)</f>
        <v>0</v>
      </c>
      <c r="R93" s="161"/>
      <c r="S93" s="161"/>
      <c r="T93" s="162">
        <v>0.95840000000000003</v>
      </c>
      <c r="U93" s="161">
        <f>ROUND(E93*T93,2)</f>
        <v>1.92</v>
      </c>
      <c r="V93" s="196" t="s">
        <v>375</v>
      </c>
      <c r="W93" s="151"/>
      <c r="X93" s="151"/>
      <c r="Y93" s="151"/>
      <c r="Z93" s="151"/>
      <c r="AA93" s="151"/>
      <c r="AB93" s="151"/>
      <c r="AC93" s="151"/>
      <c r="AD93" s="151"/>
      <c r="AE93" s="151" t="s">
        <v>114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70</v>
      </c>
      <c r="B94" s="159" t="s">
        <v>265</v>
      </c>
      <c r="C94" s="188" t="s">
        <v>266</v>
      </c>
      <c r="D94" s="161" t="s">
        <v>113</v>
      </c>
      <c r="E94" s="165">
        <v>2</v>
      </c>
      <c r="F94" s="167">
        <f>H94+J94</f>
        <v>0</v>
      </c>
      <c r="G94" s="168">
        <f>ROUND(E94*F94,2)</f>
        <v>0</v>
      </c>
      <c r="H94" s="168"/>
      <c r="I94" s="168">
        <f>ROUND(E94*H94,2)</f>
        <v>0</v>
      </c>
      <c r="J94" s="168"/>
      <c r="K94" s="168">
        <f>ROUND(E94*J94,2)</f>
        <v>0</v>
      </c>
      <c r="L94" s="168">
        <v>21</v>
      </c>
      <c r="M94" s="168">
        <f>G94*(1+L94/100)</f>
        <v>0</v>
      </c>
      <c r="N94" s="161">
        <v>0</v>
      </c>
      <c r="O94" s="161">
        <f>ROUND(E94*N94,5)</f>
        <v>0</v>
      </c>
      <c r="P94" s="161">
        <v>0</v>
      </c>
      <c r="Q94" s="161">
        <f>ROUND(E94*P94,5)</f>
        <v>0</v>
      </c>
      <c r="R94" s="161"/>
      <c r="S94" s="161"/>
      <c r="T94" s="162">
        <v>0.13</v>
      </c>
      <c r="U94" s="161">
        <f>ROUND(E94*T94,2)</f>
        <v>0.26</v>
      </c>
      <c r="V94" s="196" t="s">
        <v>375</v>
      </c>
      <c r="W94" s="151"/>
      <c r="X94" s="151"/>
      <c r="Y94" s="151"/>
      <c r="Z94" s="151"/>
      <c r="AA94" s="151"/>
      <c r="AB94" s="151"/>
      <c r="AC94" s="151"/>
      <c r="AD94" s="151"/>
      <c r="AE94" s="151" t="s">
        <v>114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71</v>
      </c>
      <c r="B95" s="159" t="s">
        <v>267</v>
      </c>
      <c r="C95" s="188" t="s">
        <v>268</v>
      </c>
      <c r="D95" s="161" t="s">
        <v>113</v>
      </c>
      <c r="E95" s="165">
        <v>2.2000000000000002</v>
      </c>
      <c r="F95" s="167">
        <f>H95+J95</f>
        <v>0</v>
      </c>
      <c r="G95" s="168">
        <f>ROUND(E95*F95,2)</f>
        <v>0</v>
      </c>
      <c r="H95" s="168"/>
      <c r="I95" s="168">
        <f>ROUND(E95*H95,2)</f>
        <v>0</v>
      </c>
      <c r="J95" s="168"/>
      <c r="K95" s="168">
        <f>ROUND(E95*J95,2)</f>
        <v>0</v>
      </c>
      <c r="L95" s="168">
        <v>21</v>
      </c>
      <c r="M95" s="168">
        <f>G95*(1+L95/100)</f>
        <v>0</v>
      </c>
      <c r="N95" s="161">
        <v>1.78E-2</v>
      </c>
      <c r="O95" s="161">
        <f>ROUND(E95*N95,5)</f>
        <v>3.916E-2</v>
      </c>
      <c r="P95" s="161">
        <v>0</v>
      </c>
      <c r="Q95" s="161">
        <f>ROUND(E95*P95,5)</f>
        <v>0</v>
      </c>
      <c r="R95" s="161"/>
      <c r="S95" s="161"/>
      <c r="T95" s="162">
        <v>0</v>
      </c>
      <c r="U95" s="161">
        <f>ROUND(E95*T95,2)</f>
        <v>0</v>
      </c>
      <c r="V95" s="196" t="s">
        <v>375</v>
      </c>
      <c r="W95" s="151"/>
      <c r="X95" s="151"/>
      <c r="Y95" s="151"/>
      <c r="Z95" s="151"/>
      <c r="AA95" s="151"/>
      <c r="AB95" s="151"/>
      <c r="AC95" s="151"/>
      <c r="AD95" s="151"/>
      <c r="AE95" s="151" t="s">
        <v>216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/>
      <c r="B96" s="159"/>
      <c r="C96" s="251" t="s">
        <v>269</v>
      </c>
      <c r="D96" s="252"/>
      <c r="E96" s="253"/>
      <c r="F96" s="254"/>
      <c r="G96" s="255"/>
      <c r="H96" s="168"/>
      <c r="I96" s="168"/>
      <c r="J96" s="168"/>
      <c r="K96" s="168"/>
      <c r="L96" s="168"/>
      <c r="M96" s="168"/>
      <c r="N96" s="161"/>
      <c r="O96" s="161"/>
      <c r="P96" s="161"/>
      <c r="Q96" s="161"/>
      <c r="R96" s="161"/>
      <c r="S96" s="161"/>
      <c r="T96" s="162"/>
      <c r="U96" s="161"/>
      <c r="V96" s="196"/>
      <c r="W96" s="151"/>
      <c r="X96" s="151"/>
      <c r="Y96" s="151"/>
      <c r="Z96" s="151"/>
      <c r="AA96" s="151"/>
      <c r="AB96" s="151"/>
      <c r="AC96" s="151"/>
      <c r="AD96" s="151"/>
      <c r="AE96" s="151" t="s">
        <v>116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4" t="str">
        <f>C96</f>
        <v>2,0*1,1 'Přepočtené koeficientem množství</v>
      </c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72</v>
      </c>
      <c r="B97" s="159" t="s">
        <v>270</v>
      </c>
      <c r="C97" s="188" t="s">
        <v>271</v>
      </c>
      <c r="D97" s="161" t="s">
        <v>0</v>
      </c>
      <c r="E97" s="165">
        <v>54</v>
      </c>
      <c r="F97" s="167">
        <f>H97+J97</f>
        <v>0</v>
      </c>
      <c r="G97" s="168">
        <f>ROUND(E97*F97,2)</f>
        <v>0</v>
      </c>
      <c r="H97" s="168"/>
      <c r="I97" s="168">
        <f>ROUND(E97*H97,2)</f>
        <v>0</v>
      </c>
      <c r="J97" s="168"/>
      <c r="K97" s="168">
        <f>ROUND(E97*J97,2)</f>
        <v>0</v>
      </c>
      <c r="L97" s="168">
        <v>21</v>
      </c>
      <c r="M97" s="168">
        <f>G97*(1+L97/100)</f>
        <v>0</v>
      </c>
      <c r="N97" s="161">
        <v>0</v>
      </c>
      <c r="O97" s="161">
        <f>ROUND(E97*N97,5)</f>
        <v>0</v>
      </c>
      <c r="P97" s="161">
        <v>0</v>
      </c>
      <c r="Q97" s="161">
        <f>ROUND(E97*P97,5)</f>
        <v>0</v>
      </c>
      <c r="R97" s="161"/>
      <c r="S97" s="161"/>
      <c r="T97" s="162">
        <v>0</v>
      </c>
      <c r="U97" s="161">
        <f>ROUND(E97*T97,2)</f>
        <v>0</v>
      </c>
      <c r="V97" s="196" t="s">
        <v>375</v>
      </c>
      <c r="W97" s="151"/>
      <c r="X97" s="151"/>
      <c r="Y97" s="151"/>
      <c r="Z97" s="151"/>
      <c r="AA97" s="151"/>
      <c r="AB97" s="151"/>
      <c r="AC97" s="151"/>
      <c r="AD97" s="151"/>
      <c r="AE97" s="151" t="s">
        <v>114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53" t="s">
        <v>109</v>
      </c>
      <c r="B98" s="160" t="s">
        <v>76</v>
      </c>
      <c r="C98" s="189" t="s">
        <v>77</v>
      </c>
      <c r="D98" s="163"/>
      <c r="E98" s="166"/>
      <c r="F98" s="169"/>
      <c r="G98" s="169">
        <f>SUMIF(AE99:AE103,"&lt;&gt;NOR",G99:G103)</f>
        <v>0</v>
      </c>
      <c r="H98" s="169"/>
      <c r="I98" s="169">
        <f>SUM(I99:I103)</f>
        <v>0</v>
      </c>
      <c r="J98" s="169"/>
      <c r="K98" s="169">
        <f>SUM(K99:K103)</f>
        <v>0</v>
      </c>
      <c r="L98" s="169"/>
      <c r="M98" s="169">
        <f>SUM(M99:M103)</f>
        <v>0</v>
      </c>
      <c r="N98" s="163"/>
      <c r="O98" s="163">
        <f>SUM(O99:O103)</f>
        <v>2.9670000000000002E-2</v>
      </c>
      <c r="P98" s="163"/>
      <c r="Q98" s="163">
        <f>SUM(Q99:Q103)</f>
        <v>0</v>
      </c>
      <c r="R98" s="163"/>
      <c r="S98" s="163"/>
      <c r="T98" s="164"/>
      <c r="U98" s="163">
        <f>SUM(U99:U103)</f>
        <v>23.95</v>
      </c>
      <c r="AE98" t="s">
        <v>110</v>
      </c>
    </row>
    <row r="99" spans="1:60" outlineLevel="1" x14ac:dyDescent="0.2">
      <c r="A99" s="152">
        <v>73</v>
      </c>
      <c r="B99" s="159" t="s">
        <v>272</v>
      </c>
      <c r="C99" s="188" t="s">
        <v>273</v>
      </c>
      <c r="D99" s="161" t="s">
        <v>113</v>
      </c>
      <c r="E99" s="165">
        <v>4.4000000000000004</v>
      </c>
      <c r="F99" s="167">
        <f>H99+J99</f>
        <v>0</v>
      </c>
      <c r="G99" s="168">
        <f>ROUND(E99*F99,2)</f>
        <v>0</v>
      </c>
      <c r="H99" s="168"/>
      <c r="I99" s="168">
        <f>ROUND(E99*H99,2)</f>
        <v>0</v>
      </c>
      <c r="J99" s="168"/>
      <c r="K99" s="168">
        <f>ROUND(E99*J99,2)</f>
        <v>0</v>
      </c>
      <c r="L99" s="168">
        <v>21</v>
      </c>
      <c r="M99" s="168">
        <f>G99*(1+L99/100)</f>
        <v>0</v>
      </c>
      <c r="N99" s="161">
        <v>3.6000000000000002E-4</v>
      </c>
      <c r="O99" s="161">
        <f>ROUND(E99*N99,5)</f>
        <v>1.58E-3</v>
      </c>
      <c r="P99" s="161">
        <v>0</v>
      </c>
      <c r="Q99" s="161">
        <f>ROUND(E99*P99,5)</f>
        <v>0</v>
      </c>
      <c r="R99" s="161"/>
      <c r="S99" s="161"/>
      <c r="T99" s="162">
        <v>0.17974999999999999</v>
      </c>
      <c r="U99" s="161">
        <f>ROUND(E99*T99,2)</f>
        <v>0.79</v>
      </c>
      <c r="V99" s="196" t="s">
        <v>375</v>
      </c>
      <c r="W99" s="151"/>
      <c r="X99" s="151"/>
      <c r="Y99" s="151"/>
      <c r="Z99" s="151"/>
      <c r="AA99" s="151"/>
      <c r="AB99" s="151"/>
      <c r="AC99" s="151"/>
      <c r="AD99" s="151"/>
      <c r="AE99" s="151" t="s">
        <v>137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52">
        <v>74</v>
      </c>
      <c r="B100" s="159" t="s">
        <v>274</v>
      </c>
      <c r="C100" s="188" t="s">
        <v>275</v>
      </c>
      <c r="D100" s="161" t="s">
        <v>113</v>
      </c>
      <c r="E100" s="165">
        <v>28.8</v>
      </c>
      <c r="F100" s="167">
        <f>H100+J100</f>
        <v>0</v>
      </c>
      <c r="G100" s="168">
        <f>ROUND(E100*F100,2)</f>
        <v>0</v>
      </c>
      <c r="H100" s="168"/>
      <c r="I100" s="168">
        <f>ROUND(E100*H100,2)</f>
        <v>0</v>
      </c>
      <c r="J100" s="168"/>
      <c r="K100" s="168">
        <f>ROUND(E100*J100,2)</f>
        <v>0</v>
      </c>
      <c r="L100" s="168">
        <v>21</v>
      </c>
      <c r="M100" s="168">
        <f>G100*(1+L100/100)</f>
        <v>0</v>
      </c>
      <c r="N100" s="161">
        <v>1.0000000000000001E-5</v>
      </c>
      <c r="O100" s="161">
        <f>ROUND(E100*N100,5)</f>
        <v>2.9E-4</v>
      </c>
      <c r="P100" s="161">
        <v>0</v>
      </c>
      <c r="Q100" s="161">
        <f>ROUND(E100*P100,5)</f>
        <v>0</v>
      </c>
      <c r="R100" s="161"/>
      <c r="S100" s="161"/>
      <c r="T100" s="162">
        <v>7.1999999999999995E-2</v>
      </c>
      <c r="U100" s="161">
        <f>ROUND(E100*T100,2)</f>
        <v>2.0699999999999998</v>
      </c>
      <c r="V100" s="196" t="s">
        <v>375</v>
      </c>
      <c r="W100" s="151"/>
      <c r="X100" s="151"/>
      <c r="Y100" s="151"/>
      <c r="Z100" s="151"/>
      <c r="AA100" s="151"/>
      <c r="AB100" s="151"/>
      <c r="AC100" s="151"/>
      <c r="AD100" s="151"/>
      <c r="AE100" s="151" t="s">
        <v>114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75</v>
      </c>
      <c r="B101" s="159" t="s">
        <v>276</v>
      </c>
      <c r="C101" s="188" t="s">
        <v>277</v>
      </c>
      <c r="D101" s="161" t="s">
        <v>113</v>
      </c>
      <c r="E101" s="165">
        <v>28.8</v>
      </c>
      <c r="F101" s="167">
        <f>H101+J101</f>
        <v>0</v>
      </c>
      <c r="G101" s="168">
        <f>ROUND(E101*F101,2)</f>
        <v>0</v>
      </c>
      <c r="H101" s="168"/>
      <c r="I101" s="168">
        <f>ROUND(E101*H101,2)</f>
        <v>0</v>
      </c>
      <c r="J101" s="168"/>
      <c r="K101" s="168">
        <f>ROUND(E101*J101,2)</f>
        <v>0</v>
      </c>
      <c r="L101" s="168">
        <v>21</v>
      </c>
      <c r="M101" s="168">
        <f>G101*(1+L101/100)</f>
        <v>0</v>
      </c>
      <c r="N101" s="161">
        <v>4.0999999999999999E-4</v>
      </c>
      <c r="O101" s="161">
        <f>ROUND(E101*N101,5)</f>
        <v>1.1809999999999999E-2</v>
      </c>
      <c r="P101" s="161">
        <v>0</v>
      </c>
      <c r="Q101" s="161">
        <f>ROUND(E101*P101,5)</f>
        <v>0</v>
      </c>
      <c r="R101" s="161"/>
      <c r="S101" s="161"/>
      <c r="T101" s="162">
        <v>0.30599999999999999</v>
      </c>
      <c r="U101" s="161">
        <f>ROUND(E101*T101,2)</f>
        <v>8.81</v>
      </c>
      <c r="V101" s="196" t="s">
        <v>375</v>
      </c>
      <c r="W101" s="151"/>
      <c r="X101" s="151"/>
      <c r="Y101" s="151"/>
      <c r="Z101" s="151"/>
      <c r="AA101" s="151"/>
      <c r="AB101" s="151"/>
      <c r="AC101" s="151"/>
      <c r="AD101" s="151"/>
      <c r="AE101" s="151" t="s">
        <v>114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76</v>
      </c>
      <c r="B102" s="159" t="s">
        <v>278</v>
      </c>
      <c r="C102" s="188" t="s">
        <v>279</v>
      </c>
      <c r="D102" s="161" t="s">
        <v>136</v>
      </c>
      <c r="E102" s="165">
        <v>39</v>
      </c>
      <c r="F102" s="167">
        <f>H102+J102</f>
        <v>0</v>
      </c>
      <c r="G102" s="168">
        <f>ROUND(E102*F102,2)</f>
        <v>0</v>
      </c>
      <c r="H102" s="168"/>
      <c r="I102" s="168">
        <f>ROUND(E102*H102,2)</f>
        <v>0</v>
      </c>
      <c r="J102" s="168"/>
      <c r="K102" s="168">
        <f>ROUND(E102*J102,2)</f>
        <v>0</v>
      </c>
      <c r="L102" s="168">
        <v>21</v>
      </c>
      <c r="M102" s="168">
        <f>G102*(1+L102/100)</f>
        <v>0</v>
      </c>
      <c r="N102" s="161">
        <v>0</v>
      </c>
      <c r="O102" s="161">
        <f>ROUND(E102*N102,5)</f>
        <v>0</v>
      </c>
      <c r="P102" s="161">
        <v>0</v>
      </c>
      <c r="Q102" s="161">
        <f>ROUND(E102*P102,5)</f>
        <v>0</v>
      </c>
      <c r="R102" s="161"/>
      <c r="S102" s="161"/>
      <c r="T102" s="162">
        <v>8.9999999999999993E-3</v>
      </c>
      <c r="U102" s="161">
        <f>ROUND(E102*T102,2)</f>
        <v>0.35</v>
      </c>
      <c r="V102" s="196" t="s">
        <v>375</v>
      </c>
      <c r="W102" s="151"/>
      <c r="X102" s="151"/>
      <c r="Y102" s="151"/>
      <c r="Z102" s="151"/>
      <c r="AA102" s="151"/>
      <c r="AB102" s="151"/>
      <c r="AC102" s="151"/>
      <c r="AD102" s="151"/>
      <c r="AE102" s="151" t="s">
        <v>114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77</v>
      </c>
      <c r="B103" s="159" t="s">
        <v>276</v>
      </c>
      <c r="C103" s="188" t="s">
        <v>280</v>
      </c>
      <c r="D103" s="161" t="s">
        <v>113</v>
      </c>
      <c r="E103" s="165">
        <v>39</v>
      </c>
      <c r="F103" s="167">
        <f>H103+J103</f>
        <v>0</v>
      </c>
      <c r="G103" s="168">
        <f>ROUND(E103*F103,2)</f>
        <v>0</v>
      </c>
      <c r="H103" s="168"/>
      <c r="I103" s="168">
        <f>ROUND(E103*H103,2)</f>
        <v>0</v>
      </c>
      <c r="J103" s="168"/>
      <c r="K103" s="168">
        <f>ROUND(E103*J103,2)</f>
        <v>0</v>
      </c>
      <c r="L103" s="168">
        <v>21</v>
      </c>
      <c r="M103" s="168">
        <f>G103*(1+L103/100)</f>
        <v>0</v>
      </c>
      <c r="N103" s="161">
        <v>4.0999999999999999E-4</v>
      </c>
      <c r="O103" s="161">
        <f>ROUND(E103*N103,5)</f>
        <v>1.5990000000000001E-2</v>
      </c>
      <c r="P103" s="161">
        <v>0</v>
      </c>
      <c r="Q103" s="161">
        <f>ROUND(E103*P103,5)</f>
        <v>0</v>
      </c>
      <c r="R103" s="161"/>
      <c r="S103" s="161"/>
      <c r="T103" s="162">
        <v>0.30599999999999999</v>
      </c>
      <c r="U103" s="161">
        <f>ROUND(E103*T103,2)</f>
        <v>11.93</v>
      </c>
      <c r="V103" s="196" t="s">
        <v>375</v>
      </c>
      <c r="W103" s="151"/>
      <c r="X103" s="151"/>
      <c r="Y103" s="151"/>
      <c r="Z103" s="151"/>
      <c r="AA103" s="151"/>
      <c r="AB103" s="151"/>
      <c r="AC103" s="151"/>
      <c r="AD103" s="151"/>
      <c r="AE103" s="151" t="s">
        <v>114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x14ac:dyDescent="0.2">
      <c r="A104" s="153" t="s">
        <v>109</v>
      </c>
      <c r="B104" s="160" t="s">
        <v>78</v>
      </c>
      <c r="C104" s="189" t="s">
        <v>79</v>
      </c>
      <c r="D104" s="163"/>
      <c r="E104" s="166"/>
      <c r="F104" s="169"/>
      <c r="G104" s="169">
        <f>SUMIF(AE105:AE109,"&lt;&gt;NOR",G105:G109)</f>
        <v>0</v>
      </c>
      <c r="H104" s="169"/>
      <c r="I104" s="169">
        <f>SUM(I105:I109)</f>
        <v>0</v>
      </c>
      <c r="J104" s="169"/>
      <c r="K104" s="169">
        <f>SUM(K105:K109)</f>
        <v>0</v>
      </c>
      <c r="L104" s="169"/>
      <c r="M104" s="169">
        <f>SUM(M105:M109)</f>
        <v>0</v>
      </c>
      <c r="N104" s="163"/>
      <c r="O104" s="163">
        <f>SUM(O105:O109)</f>
        <v>7.911E-2</v>
      </c>
      <c r="P104" s="163"/>
      <c r="Q104" s="163">
        <f>SUM(Q105:Q109)</f>
        <v>0</v>
      </c>
      <c r="R104" s="163"/>
      <c r="S104" s="163"/>
      <c r="T104" s="164"/>
      <c r="U104" s="163">
        <f>SUM(U105:U109)</f>
        <v>36.83</v>
      </c>
      <c r="AE104" t="s">
        <v>110</v>
      </c>
    </row>
    <row r="105" spans="1:60" outlineLevel="1" x14ac:dyDescent="0.2">
      <c r="A105" s="152">
        <v>78</v>
      </c>
      <c r="B105" s="159" t="s">
        <v>281</v>
      </c>
      <c r="C105" s="188" t="s">
        <v>282</v>
      </c>
      <c r="D105" s="161" t="s">
        <v>113</v>
      </c>
      <c r="E105" s="165">
        <v>175.8</v>
      </c>
      <c r="F105" s="167">
        <f>H105+J105</f>
        <v>0</v>
      </c>
      <c r="G105" s="168">
        <f>ROUND(E105*F105,2)</f>
        <v>0</v>
      </c>
      <c r="H105" s="168"/>
      <c r="I105" s="168">
        <f>ROUND(E105*H105,2)</f>
        <v>0</v>
      </c>
      <c r="J105" s="168"/>
      <c r="K105" s="168">
        <f>ROUND(E105*J105,2)</f>
        <v>0</v>
      </c>
      <c r="L105" s="168">
        <v>21</v>
      </c>
      <c r="M105" s="168">
        <f>G105*(1+L105/100)</f>
        <v>0</v>
      </c>
      <c r="N105" s="161">
        <v>1.0000000000000001E-5</v>
      </c>
      <c r="O105" s="161">
        <f>ROUND(E105*N105,5)</f>
        <v>1.7600000000000001E-3</v>
      </c>
      <c r="P105" s="161">
        <v>0</v>
      </c>
      <c r="Q105" s="161">
        <f>ROUND(E105*P105,5)</f>
        <v>0</v>
      </c>
      <c r="R105" s="161"/>
      <c r="S105" s="161"/>
      <c r="T105" s="162">
        <v>6.8000000000000005E-2</v>
      </c>
      <c r="U105" s="161">
        <f>ROUND(E105*T105,2)</f>
        <v>11.95</v>
      </c>
      <c r="V105" s="196" t="s">
        <v>375</v>
      </c>
      <c r="W105" s="151"/>
      <c r="X105" s="151"/>
      <c r="Y105" s="151"/>
      <c r="Z105" s="151"/>
      <c r="AA105" s="151"/>
      <c r="AB105" s="151"/>
      <c r="AC105" s="151"/>
      <c r="AD105" s="151"/>
      <c r="AE105" s="151" t="s">
        <v>114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9"/>
      <c r="C106" s="251" t="s">
        <v>283</v>
      </c>
      <c r="D106" s="252"/>
      <c r="E106" s="253"/>
      <c r="F106" s="254"/>
      <c r="G106" s="255"/>
      <c r="H106" s="168"/>
      <c r="I106" s="168"/>
      <c r="J106" s="168"/>
      <c r="K106" s="168"/>
      <c r="L106" s="168"/>
      <c r="M106" s="168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116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4" t="str">
        <f>C106</f>
        <v>79,1</v>
      </c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/>
      <c r="B107" s="159"/>
      <c r="C107" s="251" t="s">
        <v>284</v>
      </c>
      <c r="D107" s="252"/>
      <c r="E107" s="253"/>
      <c r="F107" s="254"/>
      <c r="G107" s="255"/>
      <c r="H107" s="168"/>
      <c r="I107" s="168"/>
      <c r="J107" s="168"/>
      <c r="K107" s="168"/>
      <c r="L107" s="168"/>
      <c r="M107" s="168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116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4" t="str">
        <f>C107</f>
        <v>96,7</v>
      </c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79</v>
      </c>
      <c r="B108" s="159" t="s">
        <v>285</v>
      </c>
      <c r="C108" s="188" t="s">
        <v>286</v>
      </c>
      <c r="D108" s="161" t="s">
        <v>113</v>
      </c>
      <c r="E108" s="165">
        <v>175.8</v>
      </c>
      <c r="F108" s="167">
        <f>H108+J108</f>
        <v>0</v>
      </c>
      <c r="G108" s="168">
        <f>ROUND(E108*F108,2)</f>
        <v>0</v>
      </c>
      <c r="H108" s="168"/>
      <c r="I108" s="168">
        <f>ROUND(E108*H108,2)</f>
        <v>0</v>
      </c>
      <c r="J108" s="168"/>
      <c r="K108" s="168">
        <f>ROUND(E108*J108,2)</f>
        <v>0</v>
      </c>
      <c r="L108" s="168">
        <v>21</v>
      </c>
      <c r="M108" s="168">
        <f>G108*(1+L108/100)</f>
        <v>0</v>
      </c>
      <c r="N108" s="161">
        <v>1.9000000000000001E-4</v>
      </c>
      <c r="O108" s="161">
        <f>ROUND(E108*N108,5)</f>
        <v>3.3399999999999999E-2</v>
      </c>
      <c r="P108" s="161">
        <v>0</v>
      </c>
      <c r="Q108" s="161">
        <f>ROUND(E108*P108,5)</f>
        <v>0</v>
      </c>
      <c r="R108" s="161"/>
      <c r="S108" s="161"/>
      <c r="T108" s="162">
        <v>3.2480000000000002E-2</v>
      </c>
      <c r="U108" s="161">
        <f>ROUND(E108*T108,2)</f>
        <v>5.71</v>
      </c>
      <c r="V108" s="196" t="s">
        <v>375</v>
      </c>
      <c r="W108" s="151"/>
      <c r="X108" s="151"/>
      <c r="Y108" s="151"/>
      <c r="Z108" s="151"/>
      <c r="AA108" s="151"/>
      <c r="AB108" s="151"/>
      <c r="AC108" s="151"/>
      <c r="AD108" s="151"/>
      <c r="AE108" s="151" t="s">
        <v>114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>
        <v>80</v>
      </c>
      <c r="B109" s="159" t="s">
        <v>287</v>
      </c>
      <c r="C109" s="188" t="s">
        <v>288</v>
      </c>
      <c r="D109" s="161" t="s">
        <v>113</v>
      </c>
      <c r="E109" s="165">
        <v>175.8</v>
      </c>
      <c r="F109" s="167">
        <f>H109+J109</f>
        <v>0</v>
      </c>
      <c r="G109" s="168">
        <f>ROUND(E109*F109,2)</f>
        <v>0</v>
      </c>
      <c r="H109" s="168"/>
      <c r="I109" s="168">
        <f>ROUND(E109*H109,2)</f>
        <v>0</v>
      </c>
      <c r="J109" s="168"/>
      <c r="K109" s="168">
        <f>ROUND(E109*J109,2)</f>
        <v>0</v>
      </c>
      <c r="L109" s="168">
        <v>21</v>
      </c>
      <c r="M109" s="168">
        <f>G109*(1+L109/100)</f>
        <v>0</v>
      </c>
      <c r="N109" s="161">
        <v>2.5000000000000001E-4</v>
      </c>
      <c r="O109" s="161">
        <f>ROUND(E109*N109,5)</f>
        <v>4.3950000000000003E-2</v>
      </c>
      <c r="P109" s="161">
        <v>0</v>
      </c>
      <c r="Q109" s="161">
        <f>ROUND(E109*P109,5)</f>
        <v>0</v>
      </c>
      <c r="R109" s="161"/>
      <c r="S109" s="161"/>
      <c r="T109" s="162">
        <v>0.10902000000000001</v>
      </c>
      <c r="U109" s="161">
        <f>ROUND(E109*T109,2)</f>
        <v>19.170000000000002</v>
      </c>
      <c r="V109" s="196" t="s">
        <v>375</v>
      </c>
      <c r="W109" s="151"/>
      <c r="X109" s="151"/>
      <c r="Y109" s="151"/>
      <c r="Z109" s="151"/>
      <c r="AA109" s="151"/>
      <c r="AB109" s="151"/>
      <c r="AC109" s="151"/>
      <c r="AD109" s="151"/>
      <c r="AE109" s="151" t="s">
        <v>114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53" t="s">
        <v>109</v>
      </c>
      <c r="B110" s="160" t="s">
        <v>80</v>
      </c>
      <c r="C110" s="189" t="s">
        <v>26</v>
      </c>
      <c r="D110" s="163"/>
      <c r="E110" s="166"/>
      <c r="F110" s="169"/>
      <c r="G110" s="169">
        <f>SUMIF(AE111:AE111,"&lt;&gt;NOR",G111:G111)</f>
        <v>0</v>
      </c>
      <c r="H110" s="169"/>
      <c r="I110" s="169">
        <f>SUM(I111:I111)</f>
        <v>0</v>
      </c>
      <c r="J110" s="169"/>
      <c r="K110" s="169">
        <f>SUM(K111:K111)</f>
        <v>0</v>
      </c>
      <c r="L110" s="169"/>
      <c r="M110" s="169">
        <f>SUM(M111:M111)</f>
        <v>0</v>
      </c>
      <c r="N110" s="163"/>
      <c r="O110" s="163">
        <f>SUM(O111:O111)</f>
        <v>0</v>
      </c>
      <c r="P110" s="163"/>
      <c r="Q110" s="163">
        <f>SUM(Q111:Q111)</f>
        <v>0</v>
      </c>
      <c r="R110" s="163"/>
      <c r="S110" s="163"/>
      <c r="T110" s="164"/>
      <c r="U110" s="163">
        <f>SUM(U111:U111)</f>
        <v>0</v>
      </c>
      <c r="AE110" t="s">
        <v>110</v>
      </c>
    </row>
    <row r="111" spans="1:60" outlineLevel="1" x14ac:dyDescent="0.2">
      <c r="A111" s="152">
        <v>81</v>
      </c>
      <c r="B111" s="159" t="s">
        <v>289</v>
      </c>
      <c r="C111" s="188" t="s">
        <v>290</v>
      </c>
      <c r="D111" s="161" t="s">
        <v>291</v>
      </c>
      <c r="E111" s="165">
        <v>1</v>
      </c>
      <c r="F111" s="167">
        <f>H111+J111</f>
        <v>0</v>
      </c>
      <c r="G111" s="168">
        <f>ROUND(E111*F111,2)</f>
        <v>0</v>
      </c>
      <c r="H111" s="168"/>
      <c r="I111" s="168">
        <f>ROUND(E111*H111,2)</f>
        <v>0</v>
      </c>
      <c r="J111" s="168"/>
      <c r="K111" s="168">
        <f>ROUND(E111*J111,2)</f>
        <v>0</v>
      </c>
      <c r="L111" s="168">
        <v>21</v>
      </c>
      <c r="M111" s="168">
        <f>G111*(1+L111/100)</f>
        <v>0</v>
      </c>
      <c r="N111" s="161">
        <v>0</v>
      </c>
      <c r="O111" s="161">
        <f>ROUND(E111*N111,5)</f>
        <v>0</v>
      </c>
      <c r="P111" s="161">
        <v>0</v>
      </c>
      <c r="Q111" s="161">
        <f>ROUND(E111*P111,5)</f>
        <v>0</v>
      </c>
      <c r="R111" s="161"/>
      <c r="S111" s="161"/>
      <c r="T111" s="162">
        <v>0</v>
      </c>
      <c r="U111" s="161">
        <f>ROUND(E111*T111,2)</f>
        <v>0</v>
      </c>
      <c r="V111" s="196" t="s">
        <v>375</v>
      </c>
      <c r="W111" s="151"/>
      <c r="X111" s="151"/>
      <c r="Y111" s="151"/>
      <c r="Z111" s="151"/>
      <c r="AA111" s="151"/>
      <c r="AB111" s="151"/>
      <c r="AC111" s="151"/>
      <c r="AD111" s="151"/>
      <c r="AE111" s="151" t="s">
        <v>114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53" t="s">
        <v>109</v>
      </c>
      <c r="B112" s="160" t="s">
        <v>81</v>
      </c>
      <c r="C112" s="189" t="s">
        <v>82</v>
      </c>
      <c r="D112" s="163"/>
      <c r="E112" s="166"/>
      <c r="F112" s="169"/>
      <c r="G112" s="169">
        <f>SUMIF(AE113:AE153,"&lt;&gt;NOR",G113:G153)</f>
        <v>0</v>
      </c>
      <c r="H112" s="169"/>
      <c r="I112" s="169">
        <f>SUM(I113:I153)</f>
        <v>0</v>
      </c>
      <c r="J112" s="169"/>
      <c r="K112" s="169">
        <f>SUM(K113:K153)</f>
        <v>0</v>
      </c>
      <c r="L112" s="169"/>
      <c r="M112" s="169">
        <f>SUM(M113:M153)</f>
        <v>0</v>
      </c>
      <c r="N112" s="163"/>
      <c r="O112" s="163">
        <f>SUM(O113:O153)</f>
        <v>0</v>
      </c>
      <c r="P112" s="163"/>
      <c r="Q112" s="163">
        <f>SUM(Q113:Q153)</f>
        <v>0</v>
      </c>
      <c r="R112" s="163"/>
      <c r="S112" s="163"/>
      <c r="T112" s="164"/>
      <c r="U112" s="163">
        <f>SUM(U113:U153)</f>
        <v>980.5</v>
      </c>
      <c r="AE112" t="s">
        <v>110</v>
      </c>
    </row>
    <row r="113" spans="1:60" outlineLevel="1" x14ac:dyDescent="0.2">
      <c r="A113" s="152">
        <v>82</v>
      </c>
      <c r="B113" s="159" t="s">
        <v>292</v>
      </c>
      <c r="C113" s="188" t="s">
        <v>293</v>
      </c>
      <c r="D113" s="161" t="s">
        <v>294</v>
      </c>
      <c r="E113" s="165">
        <v>4</v>
      </c>
      <c r="F113" s="167">
        <f>H113+J113</f>
        <v>0</v>
      </c>
      <c r="G113" s="168">
        <f>ROUND(E113*F113,2)</f>
        <v>0</v>
      </c>
      <c r="H113" s="168"/>
      <c r="I113" s="168">
        <f>ROUND(E113*H113,2)</f>
        <v>0</v>
      </c>
      <c r="J113" s="168"/>
      <c r="K113" s="168">
        <f>ROUND(E113*J113,2)</f>
        <v>0</v>
      </c>
      <c r="L113" s="168">
        <v>21</v>
      </c>
      <c r="M113" s="168">
        <f>G113*(1+L113/100)</f>
        <v>0</v>
      </c>
      <c r="N113" s="161">
        <v>0</v>
      </c>
      <c r="O113" s="161">
        <f>ROUND(E113*N113,5)</f>
        <v>0</v>
      </c>
      <c r="P113" s="161">
        <v>0</v>
      </c>
      <c r="Q113" s="161">
        <f>ROUND(E113*P113,5)</f>
        <v>0</v>
      </c>
      <c r="R113" s="161"/>
      <c r="S113" s="161"/>
      <c r="T113" s="162">
        <v>1</v>
      </c>
      <c r="U113" s="161">
        <f>ROUND(E113*T113,2)</f>
        <v>4</v>
      </c>
      <c r="V113" s="196" t="s">
        <v>375</v>
      </c>
      <c r="W113" s="151"/>
      <c r="X113" s="151"/>
      <c r="Y113" s="151"/>
      <c r="Z113" s="151"/>
      <c r="AA113" s="151"/>
      <c r="AB113" s="151"/>
      <c r="AC113" s="151"/>
      <c r="AD113" s="151"/>
      <c r="AE113" s="151" t="s">
        <v>114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83</v>
      </c>
      <c r="B114" s="159" t="s">
        <v>295</v>
      </c>
      <c r="C114" s="188" t="s">
        <v>296</v>
      </c>
      <c r="D114" s="161" t="s">
        <v>136</v>
      </c>
      <c r="E114" s="165">
        <v>52.8</v>
      </c>
      <c r="F114" s="167">
        <f>H114+J114</f>
        <v>0</v>
      </c>
      <c r="G114" s="168">
        <f>ROUND(E114*F114,2)</f>
        <v>0</v>
      </c>
      <c r="H114" s="168"/>
      <c r="I114" s="168">
        <f>ROUND(E114*H114,2)</f>
        <v>0</v>
      </c>
      <c r="J114" s="168"/>
      <c r="K114" s="168">
        <f>ROUND(E114*J114,2)</f>
        <v>0</v>
      </c>
      <c r="L114" s="168">
        <v>21</v>
      </c>
      <c r="M114" s="168">
        <f>G114*(1+L114/100)</f>
        <v>0</v>
      </c>
      <c r="N114" s="161">
        <v>0</v>
      </c>
      <c r="O114" s="161">
        <f>ROUND(E114*N114,5)</f>
        <v>0</v>
      </c>
      <c r="P114" s="161">
        <v>0</v>
      </c>
      <c r="Q114" s="161">
        <f>ROUND(E114*P114,5)</f>
        <v>0</v>
      </c>
      <c r="R114" s="161"/>
      <c r="S114" s="161"/>
      <c r="T114" s="162">
        <v>1</v>
      </c>
      <c r="U114" s="161">
        <f>ROUND(E114*T114,2)</f>
        <v>52.8</v>
      </c>
      <c r="V114" s="196" t="s">
        <v>375</v>
      </c>
      <c r="W114" s="151"/>
      <c r="X114" s="151"/>
      <c r="Y114" s="151"/>
      <c r="Z114" s="151"/>
      <c r="AA114" s="151"/>
      <c r="AB114" s="151"/>
      <c r="AC114" s="151"/>
      <c r="AD114" s="151"/>
      <c r="AE114" s="151" t="s">
        <v>216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9"/>
      <c r="C115" s="251" t="s">
        <v>297</v>
      </c>
      <c r="D115" s="252"/>
      <c r="E115" s="253"/>
      <c r="F115" s="254"/>
      <c r="G115" s="255"/>
      <c r="H115" s="168"/>
      <c r="I115" s="168"/>
      <c r="J115" s="168"/>
      <c r="K115" s="168"/>
      <c r="L115" s="168"/>
      <c r="M115" s="168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116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4" t="str">
        <f>C115</f>
        <v>48*1,1 'Přepočtené koeficientem množství</v>
      </c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84</v>
      </c>
      <c r="B116" s="159" t="s">
        <v>298</v>
      </c>
      <c r="C116" s="188" t="s">
        <v>299</v>
      </c>
      <c r="D116" s="161" t="s">
        <v>136</v>
      </c>
      <c r="E116" s="165">
        <v>24.2</v>
      </c>
      <c r="F116" s="167">
        <f>H116+J116</f>
        <v>0</v>
      </c>
      <c r="G116" s="168">
        <f>ROUND(E116*F116,2)</f>
        <v>0</v>
      </c>
      <c r="H116" s="168"/>
      <c r="I116" s="168">
        <f>ROUND(E116*H116,2)</f>
        <v>0</v>
      </c>
      <c r="J116" s="168"/>
      <c r="K116" s="168">
        <f>ROUND(E116*J116,2)</f>
        <v>0</v>
      </c>
      <c r="L116" s="168">
        <v>21</v>
      </c>
      <c r="M116" s="168">
        <f>G116*(1+L116/100)</f>
        <v>0</v>
      </c>
      <c r="N116" s="161">
        <v>0</v>
      </c>
      <c r="O116" s="161">
        <f>ROUND(E116*N116,5)</f>
        <v>0</v>
      </c>
      <c r="P116" s="161">
        <v>0</v>
      </c>
      <c r="Q116" s="161">
        <f>ROUND(E116*P116,5)</f>
        <v>0</v>
      </c>
      <c r="R116" s="161"/>
      <c r="S116" s="161"/>
      <c r="T116" s="162">
        <v>1</v>
      </c>
      <c r="U116" s="161">
        <f>ROUND(E116*T116,2)</f>
        <v>24.2</v>
      </c>
      <c r="V116" s="196" t="s">
        <v>375</v>
      </c>
      <c r="W116" s="151"/>
      <c r="X116" s="151"/>
      <c r="Y116" s="151"/>
      <c r="Z116" s="151"/>
      <c r="AA116" s="151"/>
      <c r="AB116" s="151"/>
      <c r="AC116" s="151"/>
      <c r="AD116" s="151"/>
      <c r="AE116" s="151" t="s">
        <v>216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/>
      <c r="B117" s="159"/>
      <c r="C117" s="251" t="s">
        <v>300</v>
      </c>
      <c r="D117" s="252"/>
      <c r="E117" s="253"/>
      <c r="F117" s="254"/>
      <c r="G117" s="255"/>
      <c r="H117" s="168"/>
      <c r="I117" s="168"/>
      <c r="J117" s="168"/>
      <c r="K117" s="168"/>
      <c r="L117" s="168"/>
      <c r="M117" s="168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116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4" t="str">
        <f>C117</f>
        <v>22*1,1 'Přepočtené koeficientem množství</v>
      </c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52">
        <v>85</v>
      </c>
      <c r="B118" s="159" t="s">
        <v>301</v>
      </c>
      <c r="C118" s="188" t="s">
        <v>302</v>
      </c>
      <c r="D118" s="161" t="s">
        <v>136</v>
      </c>
      <c r="E118" s="165">
        <v>70</v>
      </c>
      <c r="F118" s="167">
        <f>H118+J118</f>
        <v>0</v>
      </c>
      <c r="G118" s="168">
        <f>ROUND(E118*F118,2)</f>
        <v>0</v>
      </c>
      <c r="H118" s="168"/>
      <c r="I118" s="168">
        <f>ROUND(E118*H118,2)</f>
        <v>0</v>
      </c>
      <c r="J118" s="168"/>
      <c r="K118" s="168">
        <f>ROUND(E118*J118,2)</f>
        <v>0</v>
      </c>
      <c r="L118" s="168">
        <v>21</v>
      </c>
      <c r="M118" s="168">
        <f>G118*(1+L118/100)</f>
        <v>0</v>
      </c>
      <c r="N118" s="161">
        <v>0</v>
      </c>
      <c r="O118" s="161">
        <f>ROUND(E118*N118,5)</f>
        <v>0</v>
      </c>
      <c r="P118" s="161">
        <v>0</v>
      </c>
      <c r="Q118" s="161">
        <f>ROUND(E118*P118,5)</f>
        <v>0</v>
      </c>
      <c r="R118" s="161"/>
      <c r="S118" s="161"/>
      <c r="T118" s="162">
        <v>1</v>
      </c>
      <c r="U118" s="161">
        <f>ROUND(E118*T118,2)</f>
        <v>70</v>
      </c>
      <c r="V118" s="196" t="s">
        <v>375</v>
      </c>
      <c r="W118" s="151"/>
      <c r="X118" s="151"/>
      <c r="Y118" s="151"/>
      <c r="Z118" s="151"/>
      <c r="AA118" s="151"/>
      <c r="AB118" s="151"/>
      <c r="AC118" s="151"/>
      <c r="AD118" s="151"/>
      <c r="AE118" s="151" t="s">
        <v>114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/>
      <c r="B119" s="159"/>
      <c r="C119" s="251" t="s">
        <v>303</v>
      </c>
      <c r="D119" s="252"/>
      <c r="E119" s="253"/>
      <c r="F119" s="254"/>
      <c r="G119" s="255"/>
      <c r="H119" s="168"/>
      <c r="I119" s="168"/>
      <c r="J119" s="168"/>
      <c r="K119" s="168"/>
      <c r="L119" s="168"/>
      <c r="M119" s="168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116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4" t="str">
        <f>C119</f>
        <v>48+22</v>
      </c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52">
        <v>86</v>
      </c>
      <c r="B120" s="159" t="s">
        <v>304</v>
      </c>
      <c r="C120" s="188" t="s">
        <v>305</v>
      </c>
      <c r="D120" s="161" t="s">
        <v>153</v>
      </c>
      <c r="E120" s="165">
        <v>1</v>
      </c>
      <c r="F120" s="167">
        <f>H120+J120</f>
        <v>0</v>
      </c>
      <c r="G120" s="168">
        <f>ROUND(E120*F120,2)</f>
        <v>0</v>
      </c>
      <c r="H120" s="168"/>
      <c r="I120" s="168">
        <f>ROUND(E120*H120,2)</f>
        <v>0</v>
      </c>
      <c r="J120" s="168"/>
      <c r="K120" s="168">
        <f>ROUND(E120*J120,2)</f>
        <v>0</v>
      </c>
      <c r="L120" s="168">
        <v>21</v>
      </c>
      <c r="M120" s="168">
        <f>G120*(1+L120/100)</f>
        <v>0</v>
      </c>
      <c r="N120" s="161">
        <v>0</v>
      </c>
      <c r="O120" s="161">
        <f>ROUND(E120*N120,5)</f>
        <v>0</v>
      </c>
      <c r="P120" s="161">
        <v>0</v>
      </c>
      <c r="Q120" s="161">
        <f>ROUND(E120*P120,5)</f>
        <v>0</v>
      </c>
      <c r="R120" s="161"/>
      <c r="S120" s="161"/>
      <c r="T120" s="162">
        <v>1</v>
      </c>
      <c r="U120" s="161">
        <f>ROUND(E120*T120,2)</f>
        <v>1</v>
      </c>
      <c r="V120" s="196" t="s">
        <v>375</v>
      </c>
      <c r="W120" s="151"/>
      <c r="X120" s="151"/>
      <c r="Y120" s="151"/>
      <c r="Z120" s="151"/>
      <c r="AA120" s="151"/>
      <c r="AB120" s="151"/>
      <c r="AC120" s="151"/>
      <c r="AD120" s="151"/>
      <c r="AE120" s="151" t="s">
        <v>216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87</v>
      </c>
      <c r="B121" s="159" t="s">
        <v>306</v>
      </c>
      <c r="C121" s="188" t="s">
        <v>307</v>
      </c>
      <c r="D121" s="161" t="s">
        <v>153</v>
      </c>
      <c r="E121" s="165">
        <v>1</v>
      </c>
      <c r="F121" s="167">
        <f>H121+J121</f>
        <v>0</v>
      </c>
      <c r="G121" s="168">
        <f>ROUND(E121*F121,2)</f>
        <v>0</v>
      </c>
      <c r="H121" s="168"/>
      <c r="I121" s="168">
        <f>ROUND(E121*H121,2)</f>
        <v>0</v>
      </c>
      <c r="J121" s="168"/>
      <c r="K121" s="168">
        <f>ROUND(E121*J121,2)</f>
        <v>0</v>
      </c>
      <c r="L121" s="168">
        <v>21</v>
      </c>
      <c r="M121" s="168">
        <f>G121*(1+L121/100)</f>
        <v>0</v>
      </c>
      <c r="N121" s="161">
        <v>0</v>
      </c>
      <c r="O121" s="161">
        <f>ROUND(E121*N121,5)</f>
        <v>0</v>
      </c>
      <c r="P121" s="161">
        <v>0</v>
      </c>
      <c r="Q121" s="161">
        <f>ROUND(E121*P121,5)</f>
        <v>0</v>
      </c>
      <c r="R121" s="161"/>
      <c r="S121" s="161"/>
      <c r="T121" s="162">
        <v>1</v>
      </c>
      <c r="U121" s="161">
        <f>ROUND(E121*T121,2)</f>
        <v>1</v>
      </c>
      <c r="V121" s="196" t="s">
        <v>375</v>
      </c>
      <c r="W121" s="151"/>
      <c r="X121" s="151"/>
      <c r="Y121" s="151"/>
      <c r="Z121" s="151"/>
      <c r="AA121" s="151"/>
      <c r="AB121" s="151"/>
      <c r="AC121" s="151"/>
      <c r="AD121" s="151"/>
      <c r="AE121" s="151" t="s">
        <v>114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52">
        <v>88</v>
      </c>
      <c r="B122" s="159" t="s">
        <v>308</v>
      </c>
      <c r="C122" s="188" t="s">
        <v>309</v>
      </c>
      <c r="D122" s="161" t="s">
        <v>153</v>
      </c>
      <c r="E122" s="165">
        <v>4</v>
      </c>
      <c r="F122" s="167">
        <f>H122+J122</f>
        <v>0</v>
      </c>
      <c r="G122" s="168">
        <f>ROUND(E122*F122,2)</f>
        <v>0</v>
      </c>
      <c r="H122" s="168"/>
      <c r="I122" s="168">
        <f>ROUND(E122*H122,2)</f>
        <v>0</v>
      </c>
      <c r="J122" s="168"/>
      <c r="K122" s="168">
        <f>ROUND(E122*J122,2)</f>
        <v>0</v>
      </c>
      <c r="L122" s="168">
        <v>21</v>
      </c>
      <c r="M122" s="168">
        <f>G122*(1+L122/100)</f>
        <v>0</v>
      </c>
      <c r="N122" s="161">
        <v>0</v>
      </c>
      <c r="O122" s="161">
        <f>ROUND(E122*N122,5)</f>
        <v>0</v>
      </c>
      <c r="P122" s="161">
        <v>0</v>
      </c>
      <c r="Q122" s="161">
        <f>ROUND(E122*P122,5)</f>
        <v>0</v>
      </c>
      <c r="R122" s="161"/>
      <c r="S122" s="161"/>
      <c r="T122" s="162">
        <v>1</v>
      </c>
      <c r="U122" s="161">
        <f>ROUND(E122*T122,2)</f>
        <v>4</v>
      </c>
      <c r="V122" s="196" t="s">
        <v>375</v>
      </c>
      <c r="W122" s="151"/>
      <c r="X122" s="151"/>
      <c r="Y122" s="151"/>
      <c r="Z122" s="151"/>
      <c r="AA122" s="151"/>
      <c r="AB122" s="151"/>
      <c r="AC122" s="151"/>
      <c r="AD122" s="151"/>
      <c r="AE122" s="151" t="s">
        <v>216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89</v>
      </c>
      <c r="B123" s="159" t="s">
        <v>310</v>
      </c>
      <c r="C123" s="188" t="s">
        <v>311</v>
      </c>
      <c r="D123" s="161" t="s">
        <v>153</v>
      </c>
      <c r="E123" s="165">
        <v>4</v>
      </c>
      <c r="F123" s="167">
        <f>H123+J123</f>
        <v>0</v>
      </c>
      <c r="G123" s="168">
        <f>ROUND(E123*F123,2)</f>
        <v>0</v>
      </c>
      <c r="H123" s="168"/>
      <c r="I123" s="168">
        <f>ROUND(E123*H123,2)</f>
        <v>0</v>
      </c>
      <c r="J123" s="168"/>
      <c r="K123" s="168">
        <f>ROUND(E123*J123,2)</f>
        <v>0</v>
      </c>
      <c r="L123" s="168">
        <v>21</v>
      </c>
      <c r="M123" s="168">
        <f>G123*(1+L123/100)</f>
        <v>0</v>
      </c>
      <c r="N123" s="161">
        <v>0</v>
      </c>
      <c r="O123" s="161">
        <f>ROUND(E123*N123,5)</f>
        <v>0</v>
      </c>
      <c r="P123" s="161">
        <v>0</v>
      </c>
      <c r="Q123" s="161">
        <f>ROUND(E123*P123,5)</f>
        <v>0</v>
      </c>
      <c r="R123" s="161"/>
      <c r="S123" s="161"/>
      <c r="T123" s="162">
        <v>1</v>
      </c>
      <c r="U123" s="161">
        <f>ROUND(E123*T123,2)</f>
        <v>4</v>
      </c>
      <c r="V123" s="196" t="s">
        <v>375</v>
      </c>
      <c r="W123" s="151"/>
      <c r="X123" s="151"/>
      <c r="Y123" s="151"/>
      <c r="Z123" s="151"/>
      <c r="AA123" s="151"/>
      <c r="AB123" s="151"/>
      <c r="AC123" s="151"/>
      <c r="AD123" s="151"/>
      <c r="AE123" s="151" t="s">
        <v>114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52">
        <v>90</v>
      </c>
      <c r="B124" s="159" t="s">
        <v>312</v>
      </c>
      <c r="C124" s="188" t="s">
        <v>313</v>
      </c>
      <c r="D124" s="161" t="s">
        <v>136</v>
      </c>
      <c r="E124" s="165">
        <v>149.5</v>
      </c>
      <c r="F124" s="167">
        <f>H124+J124</f>
        <v>0</v>
      </c>
      <c r="G124" s="168">
        <f>ROUND(E124*F124,2)</f>
        <v>0</v>
      </c>
      <c r="H124" s="168"/>
      <c r="I124" s="168">
        <f>ROUND(E124*H124,2)</f>
        <v>0</v>
      </c>
      <c r="J124" s="168"/>
      <c r="K124" s="168">
        <f>ROUND(E124*J124,2)</f>
        <v>0</v>
      </c>
      <c r="L124" s="168">
        <v>21</v>
      </c>
      <c r="M124" s="168">
        <f>G124*(1+L124/100)</f>
        <v>0</v>
      </c>
      <c r="N124" s="161">
        <v>0</v>
      </c>
      <c r="O124" s="161">
        <f>ROUND(E124*N124,5)</f>
        <v>0</v>
      </c>
      <c r="P124" s="161">
        <v>0</v>
      </c>
      <c r="Q124" s="161">
        <f>ROUND(E124*P124,5)</f>
        <v>0</v>
      </c>
      <c r="R124" s="161"/>
      <c r="S124" s="161"/>
      <c r="T124" s="162">
        <v>1</v>
      </c>
      <c r="U124" s="161">
        <f>ROUND(E124*T124,2)</f>
        <v>149.5</v>
      </c>
      <c r="V124" s="196" t="s">
        <v>375</v>
      </c>
      <c r="W124" s="151"/>
      <c r="X124" s="151"/>
      <c r="Y124" s="151"/>
      <c r="Z124" s="151"/>
      <c r="AA124" s="151"/>
      <c r="AB124" s="151"/>
      <c r="AC124" s="151"/>
      <c r="AD124" s="151"/>
      <c r="AE124" s="151" t="s">
        <v>216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/>
      <c r="B125" s="159"/>
      <c r="C125" s="251" t="s">
        <v>314</v>
      </c>
      <c r="D125" s="252"/>
      <c r="E125" s="253"/>
      <c r="F125" s="254"/>
      <c r="G125" s="255"/>
      <c r="H125" s="168"/>
      <c r="I125" s="168"/>
      <c r="J125" s="168"/>
      <c r="K125" s="168"/>
      <c r="L125" s="168"/>
      <c r="M125" s="168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116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4" t="str">
        <f>C125</f>
        <v>130*1,15 'Přepočtené koeficientem množství</v>
      </c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2">
        <v>91</v>
      </c>
      <c r="B126" s="159" t="s">
        <v>315</v>
      </c>
      <c r="C126" s="188" t="s">
        <v>316</v>
      </c>
      <c r="D126" s="161" t="s">
        <v>136</v>
      </c>
      <c r="E126" s="165">
        <v>130</v>
      </c>
      <c r="F126" s="167">
        <f t="shared" ref="F126:F149" si="56">H126+J126</f>
        <v>0</v>
      </c>
      <c r="G126" s="168">
        <f t="shared" ref="G126:G149" si="57">ROUND(E126*F126,2)</f>
        <v>0</v>
      </c>
      <c r="H126" s="168"/>
      <c r="I126" s="168">
        <f t="shared" ref="I126:I149" si="58">ROUND(E126*H126,2)</f>
        <v>0</v>
      </c>
      <c r="J126" s="168"/>
      <c r="K126" s="168">
        <f t="shared" ref="K126:K149" si="59">ROUND(E126*J126,2)</f>
        <v>0</v>
      </c>
      <c r="L126" s="168">
        <v>21</v>
      </c>
      <c r="M126" s="168">
        <f t="shared" ref="M126:M149" si="60">G126*(1+L126/100)</f>
        <v>0</v>
      </c>
      <c r="N126" s="161">
        <v>0</v>
      </c>
      <c r="O126" s="161">
        <f t="shared" ref="O126:O149" si="61">ROUND(E126*N126,5)</f>
        <v>0</v>
      </c>
      <c r="P126" s="161">
        <v>0</v>
      </c>
      <c r="Q126" s="161">
        <f t="shared" ref="Q126:Q149" si="62">ROUND(E126*P126,5)</f>
        <v>0</v>
      </c>
      <c r="R126" s="161"/>
      <c r="S126" s="161"/>
      <c r="T126" s="162">
        <v>1</v>
      </c>
      <c r="U126" s="161">
        <f t="shared" ref="U126:U149" si="63">ROUND(E126*T126,2)</f>
        <v>130</v>
      </c>
      <c r="V126" s="196" t="s">
        <v>375</v>
      </c>
      <c r="W126" s="151"/>
      <c r="X126" s="151"/>
      <c r="Y126" s="151"/>
      <c r="Z126" s="151"/>
      <c r="AA126" s="151"/>
      <c r="AB126" s="151"/>
      <c r="AC126" s="151"/>
      <c r="AD126" s="151"/>
      <c r="AE126" s="151" t="s">
        <v>114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52">
        <v>92</v>
      </c>
      <c r="B127" s="159" t="s">
        <v>317</v>
      </c>
      <c r="C127" s="188" t="s">
        <v>318</v>
      </c>
      <c r="D127" s="161" t="s">
        <v>153</v>
      </c>
      <c r="E127" s="165">
        <v>2</v>
      </c>
      <c r="F127" s="167">
        <f t="shared" si="56"/>
        <v>0</v>
      </c>
      <c r="G127" s="168">
        <f t="shared" si="57"/>
        <v>0</v>
      </c>
      <c r="H127" s="168"/>
      <c r="I127" s="168">
        <f t="shared" si="58"/>
        <v>0</v>
      </c>
      <c r="J127" s="168"/>
      <c r="K127" s="168">
        <f t="shared" si="59"/>
        <v>0</v>
      </c>
      <c r="L127" s="168">
        <v>21</v>
      </c>
      <c r="M127" s="168">
        <f t="shared" si="60"/>
        <v>0</v>
      </c>
      <c r="N127" s="161">
        <v>0</v>
      </c>
      <c r="O127" s="161">
        <f t="shared" si="61"/>
        <v>0</v>
      </c>
      <c r="P127" s="161">
        <v>0</v>
      </c>
      <c r="Q127" s="161">
        <f t="shared" si="62"/>
        <v>0</v>
      </c>
      <c r="R127" s="161"/>
      <c r="S127" s="161"/>
      <c r="T127" s="162">
        <v>1</v>
      </c>
      <c r="U127" s="161">
        <f t="shared" si="63"/>
        <v>2</v>
      </c>
      <c r="V127" s="196" t="s">
        <v>375</v>
      </c>
      <c r="W127" s="151"/>
      <c r="X127" s="151"/>
      <c r="Y127" s="151"/>
      <c r="Z127" s="151"/>
      <c r="AA127" s="151"/>
      <c r="AB127" s="151"/>
      <c r="AC127" s="151"/>
      <c r="AD127" s="151"/>
      <c r="AE127" s="151" t="s">
        <v>216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>
        <v>93</v>
      </c>
      <c r="B128" s="159" t="s">
        <v>319</v>
      </c>
      <c r="C128" s="188" t="s">
        <v>320</v>
      </c>
      <c r="D128" s="161" t="s">
        <v>153</v>
      </c>
      <c r="E128" s="165">
        <v>2</v>
      </c>
      <c r="F128" s="167">
        <f t="shared" si="56"/>
        <v>0</v>
      </c>
      <c r="G128" s="168">
        <f t="shared" si="57"/>
        <v>0</v>
      </c>
      <c r="H128" s="168"/>
      <c r="I128" s="168">
        <f t="shared" si="58"/>
        <v>0</v>
      </c>
      <c r="J128" s="168"/>
      <c r="K128" s="168">
        <f t="shared" si="59"/>
        <v>0</v>
      </c>
      <c r="L128" s="168">
        <v>21</v>
      </c>
      <c r="M128" s="168">
        <f t="shared" si="60"/>
        <v>0</v>
      </c>
      <c r="N128" s="161">
        <v>0</v>
      </c>
      <c r="O128" s="161">
        <f t="shared" si="61"/>
        <v>0</v>
      </c>
      <c r="P128" s="161">
        <v>0</v>
      </c>
      <c r="Q128" s="161">
        <f t="shared" si="62"/>
        <v>0</v>
      </c>
      <c r="R128" s="161"/>
      <c r="S128" s="161"/>
      <c r="T128" s="162">
        <v>1</v>
      </c>
      <c r="U128" s="161">
        <f t="shared" si="63"/>
        <v>2</v>
      </c>
      <c r="V128" s="196" t="s">
        <v>375</v>
      </c>
      <c r="W128" s="151"/>
      <c r="X128" s="151"/>
      <c r="Y128" s="151"/>
      <c r="Z128" s="151"/>
      <c r="AA128" s="151"/>
      <c r="AB128" s="151"/>
      <c r="AC128" s="151"/>
      <c r="AD128" s="151"/>
      <c r="AE128" s="151" t="s">
        <v>216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52">
        <v>94</v>
      </c>
      <c r="B129" s="159" t="s">
        <v>321</v>
      </c>
      <c r="C129" s="188" t="s">
        <v>322</v>
      </c>
      <c r="D129" s="161" t="s">
        <v>153</v>
      </c>
      <c r="E129" s="165">
        <v>4</v>
      </c>
      <c r="F129" s="167">
        <f t="shared" si="56"/>
        <v>0</v>
      </c>
      <c r="G129" s="168">
        <f t="shared" si="57"/>
        <v>0</v>
      </c>
      <c r="H129" s="168"/>
      <c r="I129" s="168">
        <f t="shared" si="58"/>
        <v>0</v>
      </c>
      <c r="J129" s="168"/>
      <c r="K129" s="168">
        <f t="shared" si="59"/>
        <v>0</v>
      </c>
      <c r="L129" s="168">
        <v>21</v>
      </c>
      <c r="M129" s="168">
        <f t="shared" si="60"/>
        <v>0</v>
      </c>
      <c r="N129" s="161">
        <v>0</v>
      </c>
      <c r="O129" s="161">
        <f t="shared" si="61"/>
        <v>0</v>
      </c>
      <c r="P129" s="161">
        <v>0</v>
      </c>
      <c r="Q129" s="161">
        <f t="shared" si="62"/>
        <v>0</v>
      </c>
      <c r="R129" s="161"/>
      <c r="S129" s="161"/>
      <c r="T129" s="162">
        <v>1</v>
      </c>
      <c r="U129" s="161">
        <f t="shared" si="63"/>
        <v>4</v>
      </c>
      <c r="V129" s="196" t="s">
        <v>375</v>
      </c>
      <c r="W129" s="151"/>
      <c r="X129" s="151"/>
      <c r="Y129" s="151"/>
      <c r="Z129" s="151"/>
      <c r="AA129" s="151"/>
      <c r="AB129" s="151"/>
      <c r="AC129" s="151"/>
      <c r="AD129" s="151"/>
      <c r="AE129" s="151" t="s">
        <v>114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52">
        <v>95</v>
      </c>
      <c r="B130" s="159" t="s">
        <v>323</v>
      </c>
      <c r="C130" s="188" t="s">
        <v>324</v>
      </c>
      <c r="D130" s="161" t="s">
        <v>153</v>
      </c>
      <c r="E130" s="165">
        <v>16</v>
      </c>
      <c r="F130" s="167">
        <f t="shared" si="56"/>
        <v>0</v>
      </c>
      <c r="G130" s="168">
        <f t="shared" si="57"/>
        <v>0</v>
      </c>
      <c r="H130" s="168"/>
      <c r="I130" s="168">
        <f t="shared" si="58"/>
        <v>0</v>
      </c>
      <c r="J130" s="168"/>
      <c r="K130" s="168">
        <f t="shared" si="59"/>
        <v>0</v>
      </c>
      <c r="L130" s="168">
        <v>21</v>
      </c>
      <c r="M130" s="168">
        <f t="shared" si="60"/>
        <v>0</v>
      </c>
      <c r="N130" s="161">
        <v>0</v>
      </c>
      <c r="O130" s="161">
        <f t="shared" si="61"/>
        <v>0</v>
      </c>
      <c r="P130" s="161">
        <v>0</v>
      </c>
      <c r="Q130" s="161">
        <f t="shared" si="62"/>
        <v>0</v>
      </c>
      <c r="R130" s="161"/>
      <c r="S130" s="161"/>
      <c r="T130" s="162">
        <v>1</v>
      </c>
      <c r="U130" s="161">
        <f t="shared" si="63"/>
        <v>16</v>
      </c>
      <c r="V130" s="196" t="s">
        <v>375</v>
      </c>
      <c r="W130" s="151"/>
      <c r="X130" s="151"/>
      <c r="Y130" s="151"/>
      <c r="Z130" s="151"/>
      <c r="AA130" s="151"/>
      <c r="AB130" s="151"/>
      <c r="AC130" s="151"/>
      <c r="AD130" s="151"/>
      <c r="AE130" s="151" t="s">
        <v>216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52">
        <v>96</v>
      </c>
      <c r="B131" s="159" t="s">
        <v>325</v>
      </c>
      <c r="C131" s="188" t="s">
        <v>326</v>
      </c>
      <c r="D131" s="161" t="s">
        <v>153</v>
      </c>
      <c r="E131" s="165">
        <v>16</v>
      </c>
      <c r="F131" s="167">
        <f t="shared" si="56"/>
        <v>0</v>
      </c>
      <c r="G131" s="168">
        <f t="shared" si="57"/>
        <v>0</v>
      </c>
      <c r="H131" s="168"/>
      <c r="I131" s="168">
        <f t="shared" si="58"/>
        <v>0</v>
      </c>
      <c r="J131" s="168"/>
      <c r="K131" s="168">
        <f t="shared" si="59"/>
        <v>0</v>
      </c>
      <c r="L131" s="168">
        <v>21</v>
      </c>
      <c r="M131" s="168">
        <f t="shared" si="60"/>
        <v>0</v>
      </c>
      <c r="N131" s="161">
        <v>0</v>
      </c>
      <c r="O131" s="161">
        <f t="shared" si="61"/>
        <v>0</v>
      </c>
      <c r="P131" s="161">
        <v>0</v>
      </c>
      <c r="Q131" s="161">
        <f t="shared" si="62"/>
        <v>0</v>
      </c>
      <c r="R131" s="161"/>
      <c r="S131" s="161"/>
      <c r="T131" s="162">
        <v>1</v>
      </c>
      <c r="U131" s="161">
        <f t="shared" si="63"/>
        <v>16</v>
      </c>
      <c r="V131" s="196" t="s">
        <v>375</v>
      </c>
      <c r="W131" s="151"/>
      <c r="X131" s="151"/>
      <c r="Y131" s="151"/>
      <c r="Z131" s="151"/>
      <c r="AA131" s="151"/>
      <c r="AB131" s="151"/>
      <c r="AC131" s="151"/>
      <c r="AD131" s="151"/>
      <c r="AE131" s="151" t="s">
        <v>114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>
        <v>97</v>
      </c>
      <c r="B132" s="159" t="s">
        <v>327</v>
      </c>
      <c r="C132" s="188" t="s">
        <v>328</v>
      </c>
      <c r="D132" s="161" t="s">
        <v>153</v>
      </c>
      <c r="E132" s="165">
        <v>6</v>
      </c>
      <c r="F132" s="167">
        <f t="shared" si="56"/>
        <v>0</v>
      </c>
      <c r="G132" s="168">
        <f t="shared" si="57"/>
        <v>0</v>
      </c>
      <c r="H132" s="168"/>
      <c r="I132" s="168">
        <f t="shared" si="58"/>
        <v>0</v>
      </c>
      <c r="J132" s="168"/>
      <c r="K132" s="168">
        <f t="shared" si="59"/>
        <v>0</v>
      </c>
      <c r="L132" s="168">
        <v>21</v>
      </c>
      <c r="M132" s="168">
        <f t="shared" si="60"/>
        <v>0</v>
      </c>
      <c r="N132" s="161">
        <v>0</v>
      </c>
      <c r="O132" s="161">
        <f t="shared" si="61"/>
        <v>0</v>
      </c>
      <c r="P132" s="161">
        <v>0</v>
      </c>
      <c r="Q132" s="161">
        <f t="shared" si="62"/>
        <v>0</v>
      </c>
      <c r="R132" s="161"/>
      <c r="S132" s="161"/>
      <c r="T132" s="162">
        <v>1</v>
      </c>
      <c r="U132" s="161">
        <f t="shared" si="63"/>
        <v>6</v>
      </c>
      <c r="V132" s="196" t="s">
        <v>375</v>
      </c>
      <c r="W132" s="151"/>
      <c r="X132" s="151"/>
      <c r="Y132" s="151"/>
      <c r="Z132" s="151"/>
      <c r="AA132" s="151"/>
      <c r="AB132" s="151"/>
      <c r="AC132" s="151"/>
      <c r="AD132" s="151"/>
      <c r="AE132" s="151" t="s">
        <v>216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52">
        <v>98</v>
      </c>
      <c r="B133" s="159" t="s">
        <v>329</v>
      </c>
      <c r="C133" s="188" t="s">
        <v>330</v>
      </c>
      <c r="D133" s="161" t="s">
        <v>153</v>
      </c>
      <c r="E133" s="165">
        <v>6</v>
      </c>
      <c r="F133" s="167">
        <f t="shared" si="56"/>
        <v>0</v>
      </c>
      <c r="G133" s="168">
        <f t="shared" si="57"/>
        <v>0</v>
      </c>
      <c r="H133" s="168"/>
      <c r="I133" s="168">
        <f t="shared" si="58"/>
        <v>0</v>
      </c>
      <c r="J133" s="168"/>
      <c r="K133" s="168">
        <f t="shared" si="59"/>
        <v>0</v>
      </c>
      <c r="L133" s="168">
        <v>21</v>
      </c>
      <c r="M133" s="168">
        <f t="shared" si="60"/>
        <v>0</v>
      </c>
      <c r="N133" s="161">
        <v>0</v>
      </c>
      <c r="O133" s="161">
        <f t="shared" si="61"/>
        <v>0</v>
      </c>
      <c r="P133" s="161">
        <v>0</v>
      </c>
      <c r="Q133" s="161">
        <f t="shared" si="62"/>
        <v>0</v>
      </c>
      <c r="R133" s="161"/>
      <c r="S133" s="161"/>
      <c r="T133" s="162">
        <v>1</v>
      </c>
      <c r="U133" s="161">
        <f t="shared" si="63"/>
        <v>6</v>
      </c>
      <c r="V133" s="196" t="s">
        <v>375</v>
      </c>
      <c r="W133" s="151"/>
      <c r="X133" s="151"/>
      <c r="Y133" s="151"/>
      <c r="Z133" s="151"/>
      <c r="AA133" s="151"/>
      <c r="AB133" s="151"/>
      <c r="AC133" s="151"/>
      <c r="AD133" s="151"/>
      <c r="AE133" s="151" t="s">
        <v>216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>
        <v>99</v>
      </c>
      <c r="B134" s="159" t="s">
        <v>331</v>
      </c>
      <c r="C134" s="188" t="s">
        <v>332</v>
      </c>
      <c r="D134" s="161" t="s">
        <v>153</v>
      </c>
      <c r="E134" s="165">
        <v>12</v>
      </c>
      <c r="F134" s="167">
        <f t="shared" si="56"/>
        <v>0</v>
      </c>
      <c r="G134" s="168">
        <f t="shared" si="57"/>
        <v>0</v>
      </c>
      <c r="H134" s="168"/>
      <c r="I134" s="168">
        <f t="shared" si="58"/>
        <v>0</v>
      </c>
      <c r="J134" s="168"/>
      <c r="K134" s="168">
        <f t="shared" si="59"/>
        <v>0</v>
      </c>
      <c r="L134" s="168">
        <v>21</v>
      </c>
      <c r="M134" s="168">
        <f t="shared" si="60"/>
        <v>0</v>
      </c>
      <c r="N134" s="161">
        <v>0</v>
      </c>
      <c r="O134" s="161">
        <f t="shared" si="61"/>
        <v>0</v>
      </c>
      <c r="P134" s="161">
        <v>0</v>
      </c>
      <c r="Q134" s="161">
        <f t="shared" si="62"/>
        <v>0</v>
      </c>
      <c r="R134" s="161"/>
      <c r="S134" s="161"/>
      <c r="T134" s="162">
        <v>1</v>
      </c>
      <c r="U134" s="161">
        <f t="shared" si="63"/>
        <v>12</v>
      </c>
      <c r="V134" s="196" t="s">
        <v>375</v>
      </c>
      <c r="W134" s="151"/>
      <c r="X134" s="151"/>
      <c r="Y134" s="151"/>
      <c r="Z134" s="151"/>
      <c r="AA134" s="151"/>
      <c r="AB134" s="151"/>
      <c r="AC134" s="151"/>
      <c r="AD134" s="151"/>
      <c r="AE134" s="151" t="s">
        <v>114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>
        <v>100</v>
      </c>
      <c r="B135" s="159" t="s">
        <v>333</v>
      </c>
      <c r="C135" s="188" t="s">
        <v>334</v>
      </c>
      <c r="D135" s="161" t="s">
        <v>153</v>
      </c>
      <c r="E135" s="165">
        <v>13</v>
      </c>
      <c r="F135" s="167">
        <f t="shared" si="56"/>
        <v>0</v>
      </c>
      <c r="G135" s="168">
        <f t="shared" si="57"/>
        <v>0</v>
      </c>
      <c r="H135" s="168"/>
      <c r="I135" s="168">
        <f t="shared" si="58"/>
        <v>0</v>
      </c>
      <c r="J135" s="168"/>
      <c r="K135" s="168">
        <f t="shared" si="59"/>
        <v>0</v>
      </c>
      <c r="L135" s="168">
        <v>21</v>
      </c>
      <c r="M135" s="168">
        <f t="shared" si="60"/>
        <v>0</v>
      </c>
      <c r="N135" s="161">
        <v>0</v>
      </c>
      <c r="O135" s="161">
        <f t="shared" si="61"/>
        <v>0</v>
      </c>
      <c r="P135" s="161">
        <v>0</v>
      </c>
      <c r="Q135" s="161">
        <f t="shared" si="62"/>
        <v>0</v>
      </c>
      <c r="R135" s="161"/>
      <c r="S135" s="161"/>
      <c r="T135" s="162">
        <v>1</v>
      </c>
      <c r="U135" s="161">
        <f t="shared" si="63"/>
        <v>13</v>
      </c>
      <c r="V135" s="196" t="s">
        <v>375</v>
      </c>
      <c r="W135" s="151"/>
      <c r="X135" s="151"/>
      <c r="Y135" s="151"/>
      <c r="Z135" s="151"/>
      <c r="AA135" s="151"/>
      <c r="AB135" s="151"/>
      <c r="AC135" s="151"/>
      <c r="AD135" s="151"/>
      <c r="AE135" s="151" t="s">
        <v>216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>
        <v>101</v>
      </c>
      <c r="B136" s="159" t="s">
        <v>335</v>
      </c>
      <c r="C136" s="188" t="s">
        <v>336</v>
      </c>
      <c r="D136" s="161" t="s">
        <v>153</v>
      </c>
      <c r="E136" s="165">
        <v>13</v>
      </c>
      <c r="F136" s="167">
        <f t="shared" si="56"/>
        <v>0</v>
      </c>
      <c r="G136" s="168">
        <f t="shared" si="57"/>
        <v>0</v>
      </c>
      <c r="H136" s="168"/>
      <c r="I136" s="168">
        <f t="shared" si="58"/>
        <v>0</v>
      </c>
      <c r="J136" s="168"/>
      <c r="K136" s="168">
        <f t="shared" si="59"/>
        <v>0</v>
      </c>
      <c r="L136" s="168">
        <v>21</v>
      </c>
      <c r="M136" s="168">
        <f t="shared" si="60"/>
        <v>0</v>
      </c>
      <c r="N136" s="161">
        <v>0</v>
      </c>
      <c r="O136" s="161">
        <f t="shared" si="61"/>
        <v>0</v>
      </c>
      <c r="P136" s="161">
        <v>0</v>
      </c>
      <c r="Q136" s="161">
        <f t="shared" si="62"/>
        <v>0</v>
      </c>
      <c r="R136" s="161"/>
      <c r="S136" s="161"/>
      <c r="T136" s="162">
        <v>1</v>
      </c>
      <c r="U136" s="161">
        <f t="shared" si="63"/>
        <v>13</v>
      </c>
      <c r="V136" s="196" t="s">
        <v>375</v>
      </c>
      <c r="W136" s="151"/>
      <c r="X136" s="151"/>
      <c r="Y136" s="151"/>
      <c r="Z136" s="151"/>
      <c r="AA136" s="151"/>
      <c r="AB136" s="151"/>
      <c r="AC136" s="151"/>
      <c r="AD136" s="151"/>
      <c r="AE136" s="151" t="s">
        <v>114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>
        <v>102</v>
      </c>
      <c r="B137" s="159" t="s">
        <v>337</v>
      </c>
      <c r="C137" s="188" t="s">
        <v>338</v>
      </c>
      <c r="D137" s="161" t="s">
        <v>153</v>
      </c>
      <c r="E137" s="165">
        <v>13</v>
      </c>
      <c r="F137" s="167">
        <f t="shared" si="56"/>
        <v>0</v>
      </c>
      <c r="G137" s="168">
        <f t="shared" si="57"/>
        <v>0</v>
      </c>
      <c r="H137" s="168"/>
      <c r="I137" s="168">
        <f t="shared" si="58"/>
        <v>0</v>
      </c>
      <c r="J137" s="168"/>
      <c r="K137" s="168">
        <f t="shared" si="59"/>
        <v>0</v>
      </c>
      <c r="L137" s="168">
        <v>21</v>
      </c>
      <c r="M137" s="168">
        <f t="shared" si="60"/>
        <v>0</v>
      </c>
      <c r="N137" s="161">
        <v>0</v>
      </c>
      <c r="O137" s="161">
        <f t="shared" si="61"/>
        <v>0</v>
      </c>
      <c r="P137" s="161">
        <v>0</v>
      </c>
      <c r="Q137" s="161">
        <f t="shared" si="62"/>
        <v>0</v>
      </c>
      <c r="R137" s="161"/>
      <c r="S137" s="161"/>
      <c r="T137" s="162">
        <v>1</v>
      </c>
      <c r="U137" s="161">
        <f t="shared" si="63"/>
        <v>13</v>
      </c>
      <c r="V137" s="196" t="s">
        <v>375</v>
      </c>
      <c r="W137" s="151"/>
      <c r="X137" s="151"/>
      <c r="Y137" s="151"/>
      <c r="Z137" s="151"/>
      <c r="AA137" s="151"/>
      <c r="AB137" s="151"/>
      <c r="AC137" s="151"/>
      <c r="AD137" s="151"/>
      <c r="AE137" s="151" t="s">
        <v>216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103</v>
      </c>
      <c r="B138" s="159" t="s">
        <v>339</v>
      </c>
      <c r="C138" s="188" t="s">
        <v>340</v>
      </c>
      <c r="D138" s="161" t="s">
        <v>153</v>
      </c>
      <c r="E138" s="165">
        <v>13</v>
      </c>
      <c r="F138" s="167">
        <f t="shared" si="56"/>
        <v>0</v>
      </c>
      <c r="G138" s="168">
        <f t="shared" si="57"/>
        <v>0</v>
      </c>
      <c r="H138" s="168"/>
      <c r="I138" s="168">
        <f t="shared" si="58"/>
        <v>0</v>
      </c>
      <c r="J138" s="168"/>
      <c r="K138" s="168">
        <f t="shared" si="59"/>
        <v>0</v>
      </c>
      <c r="L138" s="168">
        <v>21</v>
      </c>
      <c r="M138" s="168">
        <f t="shared" si="60"/>
        <v>0</v>
      </c>
      <c r="N138" s="161">
        <v>0</v>
      </c>
      <c r="O138" s="161">
        <f t="shared" si="61"/>
        <v>0</v>
      </c>
      <c r="P138" s="161">
        <v>0</v>
      </c>
      <c r="Q138" s="161">
        <f t="shared" si="62"/>
        <v>0</v>
      </c>
      <c r="R138" s="161"/>
      <c r="S138" s="161"/>
      <c r="T138" s="162">
        <v>1</v>
      </c>
      <c r="U138" s="161">
        <f t="shared" si="63"/>
        <v>13</v>
      </c>
      <c r="V138" s="196" t="s">
        <v>375</v>
      </c>
      <c r="W138" s="151"/>
      <c r="X138" s="151"/>
      <c r="Y138" s="151"/>
      <c r="Z138" s="151"/>
      <c r="AA138" s="151"/>
      <c r="AB138" s="151"/>
      <c r="AC138" s="151"/>
      <c r="AD138" s="151"/>
      <c r="AE138" s="151" t="s">
        <v>114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>
        <v>104</v>
      </c>
      <c r="B139" s="159" t="s">
        <v>341</v>
      </c>
      <c r="C139" s="188" t="s">
        <v>342</v>
      </c>
      <c r="D139" s="161" t="s">
        <v>136</v>
      </c>
      <c r="E139" s="165">
        <v>35</v>
      </c>
      <c r="F139" s="167">
        <f t="shared" si="56"/>
        <v>0</v>
      </c>
      <c r="G139" s="168">
        <f t="shared" si="57"/>
        <v>0</v>
      </c>
      <c r="H139" s="168"/>
      <c r="I139" s="168">
        <f t="shared" si="58"/>
        <v>0</v>
      </c>
      <c r="J139" s="168"/>
      <c r="K139" s="168">
        <f t="shared" si="59"/>
        <v>0</v>
      </c>
      <c r="L139" s="168">
        <v>21</v>
      </c>
      <c r="M139" s="168">
        <f t="shared" si="60"/>
        <v>0</v>
      </c>
      <c r="N139" s="161">
        <v>0</v>
      </c>
      <c r="O139" s="161">
        <f t="shared" si="61"/>
        <v>0</v>
      </c>
      <c r="P139" s="161">
        <v>0</v>
      </c>
      <c r="Q139" s="161">
        <f t="shared" si="62"/>
        <v>0</v>
      </c>
      <c r="R139" s="161"/>
      <c r="S139" s="161"/>
      <c r="T139" s="162">
        <v>1</v>
      </c>
      <c r="U139" s="161">
        <f t="shared" si="63"/>
        <v>35</v>
      </c>
      <c r="V139" s="196" t="s">
        <v>375</v>
      </c>
      <c r="W139" s="151"/>
      <c r="X139" s="151"/>
      <c r="Y139" s="151"/>
      <c r="Z139" s="151"/>
      <c r="AA139" s="151"/>
      <c r="AB139" s="151"/>
      <c r="AC139" s="151"/>
      <c r="AD139" s="151"/>
      <c r="AE139" s="151" t="s">
        <v>216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>
        <v>105</v>
      </c>
      <c r="B140" s="159" t="s">
        <v>343</v>
      </c>
      <c r="C140" s="188" t="s">
        <v>344</v>
      </c>
      <c r="D140" s="161" t="s">
        <v>136</v>
      </c>
      <c r="E140" s="165">
        <v>29.75</v>
      </c>
      <c r="F140" s="167">
        <f t="shared" si="56"/>
        <v>0</v>
      </c>
      <c r="G140" s="168">
        <f t="shared" si="57"/>
        <v>0</v>
      </c>
      <c r="H140" s="168"/>
      <c r="I140" s="168">
        <f t="shared" si="58"/>
        <v>0</v>
      </c>
      <c r="J140" s="168"/>
      <c r="K140" s="168">
        <f t="shared" si="59"/>
        <v>0</v>
      </c>
      <c r="L140" s="168">
        <v>21</v>
      </c>
      <c r="M140" s="168">
        <f t="shared" si="60"/>
        <v>0</v>
      </c>
      <c r="N140" s="161">
        <v>0</v>
      </c>
      <c r="O140" s="161">
        <f t="shared" si="61"/>
        <v>0</v>
      </c>
      <c r="P140" s="161">
        <v>0</v>
      </c>
      <c r="Q140" s="161">
        <f t="shared" si="62"/>
        <v>0</v>
      </c>
      <c r="R140" s="161"/>
      <c r="S140" s="161"/>
      <c r="T140" s="162">
        <v>1</v>
      </c>
      <c r="U140" s="161">
        <f t="shared" si="63"/>
        <v>29.75</v>
      </c>
      <c r="V140" s="196" t="s">
        <v>375</v>
      </c>
      <c r="W140" s="151"/>
      <c r="X140" s="151"/>
      <c r="Y140" s="151"/>
      <c r="Z140" s="151"/>
      <c r="AA140" s="151"/>
      <c r="AB140" s="151"/>
      <c r="AC140" s="151"/>
      <c r="AD140" s="151"/>
      <c r="AE140" s="151" t="s">
        <v>114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>
        <v>106</v>
      </c>
      <c r="B141" s="159" t="s">
        <v>345</v>
      </c>
      <c r="C141" s="188" t="s">
        <v>346</v>
      </c>
      <c r="D141" s="161" t="s">
        <v>136</v>
      </c>
      <c r="E141" s="165">
        <v>85</v>
      </c>
      <c r="F141" s="167">
        <f t="shared" si="56"/>
        <v>0</v>
      </c>
      <c r="G141" s="168">
        <f t="shared" si="57"/>
        <v>0</v>
      </c>
      <c r="H141" s="168"/>
      <c r="I141" s="168">
        <f t="shared" si="58"/>
        <v>0</v>
      </c>
      <c r="J141" s="168"/>
      <c r="K141" s="168">
        <f t="shared" si="59"/>
        <v>0</v>
      </c>
      <c r="L141" s="168">
        <v>21</v>
      </c>
      <c r="M141" s="168">
        <f t="shared" si="60"/>
        <v>0</v>
      </c>
      <c r="N141" s="161">
        <v>0</v>
      </c>
      <c r="O141" s="161">
        <f t="shared" si="61"/>
        <v>0</v>
      </c>
      <c r="P141" s="161">
        <v>0</v>
      </c>
      <c r="Q141" s="161">
        <f t="shared" si="62"/>
        <v>0</v>
      </c>
      <c r="R141" s="161"/>
      <c r="S141" s="161"/>
      <c r="T141" s="162">
        <v>1</v>
      </c>
      <c r="U141" s="161">
        <f t="shared" si="63"/>
        <v>85</v>
      </c>
      <c r="V141" s="196" t="s">
        <v>375</v>
      </c>
      <c r="W141" s="151"/>
      <c r="X141" s="151"/>
      <c r="Y141" s="151"/>
      <c r="Z141" s="151"/>
      <c r="AA141" s="151"/>
      <c r="AB141" s="151"/>
      <c r="AC141" s="151"/>
      <c r="AD141" s="151"/>
      <c r="AE141" s="151" t="s">
        <v>216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107</v>
      </c>
      <c r="B142" s="159" t="s">
        <v>347</v>
      </c>
      <c r="C142" s="188" t="s">
        <v>348</v>
      </c>
      <c r="D142" s="161" t="s">
        <v>136</v>
      </c>
      <c r="E142" s="165">
        <v>72.25</v>
      </c>
      <c r="F142" s="167">
        <f t="shared" si="56"/>
        <v>0</v>
      </c>
      <c r="G142" s="168">
        <f t="shared" si="57"/>
        <v>0</v>
      </c>
      <c r="H142" s="168"/>
      <c r="I142" s="168">
        <f t="shared" si="58"/>
        <v>0</v>
      </c>
      <c r="J142" s="168"/>
      <c r="K142" s="168">
        <f t="shared" si="59"/>
        <v>0</v>
      </c>
      <c r="L142" s="168">
        <v>21</v>
      </c>
      <c r="M142" s="168">
        <f t="shared" si="60"/>
        <v>0</v>
      </c>
      <c r="N142" s="161">
        <v>0</v>
      </c>
      <c r="O142" s="161">
        <f t="shared" si="61"/>
        <v>0</v>
      </c>
      <c r="P142" s="161">
        <v>0</v>
      </c>
      <c r="Q142" s="161">
        <f t="shared" si="62"/>
        <v>0</v>
      </c>
      <c r="R142" s="161"/>
      <c r="S142" s="161"/>
      <c r="T142" s="162">
        <v>1</v>
      </c>
      <c r="U142" s="161">
        <f t="shared" si="63"/>
        <v>72.25</v>
      </c>
      <c r="V142" s="196" t="s">
        <v>375</v>
      </c>
      <c r="W142" s="151"/>
      <c r="X142" s="151"/>
      <c r="Y142" s="151"/>
      <c r="Z142" s="151"/>
      <c r="AA142" s="151"/>
      <c r="AB142" s="151"/>
      <c r="AC142" s="151"/>
      <c r="AD142" s="151"/>
      <c r="AE142" s="151" t="s">
        <v>114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108</v>
      </c>
      <c r="B143" s="159" t="s">
        <v>349</v>
      </c>
      <c r="C143" s="188" t="s">
        <v>350</v>
      </c>
      <c r="D143" s="161" t="s">
        <v>136</v>
      </c>
      <c r="E143" s="165">
        <v>50</v>
      </c>
      <c r="F143" s="167">
        <f t="shared" si="56"/>
        <v>0</v>
      </c>
      <c r="G143" s="168">
        <f t="shared" si="57"/>
        <v>0</v>
      </c>
      <c r="H143" s="168"/>
      <c r="I143" s="168">
        <f t="shared" si="58"/>
        <v>0</v>
      </c>
      <c r="J143" s="168"/>
      <c r="K143" s="168">
        <f t="shared" si="59"/>
        <v>0</v>
      </c>
      <c r="L143" s="168">
        <v>21</v>
      </c>
      <c r="M143" s="168">
        <f t="shared" si="60"/>
        <v>0</v>
      </c>
      <c r="N143" s="161">
        <v>0</v>
      </c>
      <c r="O143" s="161">
        <f t="shared" si="61"/>
        <v>0</v>
      </c>
      <c r="P143" s="161">
        <v>0</v>
      </c>
      <c r="Q143" s="161">
        <f t="shared" si="62"/>
        <v>0</v>
      </c>
      <c r="R143" s="161"/>
      <c r="S143" s="161"/>
      <c r="T143" s="162">
        <v>1</v>
      </c>
      <c r="U143" s="161">
        <f t="shared" si="63"/>
        <v>50</v>
      </c>
      <c r="V143" s="196" t="s">
        <v>375</v>
      </c>
      <c r="W143" s="151"/>
      <c r="X143" s="151"/>
      <c r="Y143" s="151"/>
      <c r="Z143" s="151"/>
      <c r="AA143" s="151"/>
      <c r="AB143" s="151"/>
      <c r="AC143" s="151"/>
      <c r="AD143" s="151"/>
      <c r="AE143" s="151" t="s">
        <v>216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109</v>
      </c>
      <c r="B144" s="159" t="s">
        <v>351</v>
      </c>
      <c r="C144" s="188" t="s">
        <v>352</v>
      </c>
      <c r="D144" s="161" t="s">
        <v>136</v>
      </c>
      <c r="E144" s="165">
        <v>50</v>
      </c>
      <c r="F144" s="167">
        <f t="shared" si="56"/>
        <v>0</v>
      </c>
      <c r="G144" s="168">
        <f t="shared" si="57"/>
        <v>0</v>
      </c>
      <c r="H144" s="168"/>
      <c r="I144" s="168">
        <f t="shared" si="58"/>
        <v>0</v>
      </c>
      <c r="J144" s="168"/>
      <c r="K144" s="168">
        <f t="shared" si="59"/>
        <v>0</v>
      </c>
      <c r="L144" s="168">
        <v>21</v>
      </c>
      <c r="M144" s="168">
        <f t="shared" si="60"/>
        <v>0</v>
      </c>
      <c r="N144" s="161">
        <v>0</v>
      </c>
      <c r="O144" s="161">
        <f t="shared" si="61"/>
        <v>0</v>
      </c>
      <c r="P144" s="161">
        <v>0</v>
      </c>
      <c r="Q144" s="161">
        <f t="shared" si="62"/>
        <v>0</v>
      </c>
      <c r="R144" s="161"/>
      <c r="S144" s="161"/>
      <c r="T144" s="162">
        <v>1</v>
      </c>
      <c r="U144" s="161">
        <f t="shared" si="63"/>
        <v>50</v>
      </c>
      <c r="V144" s="196" t="s">
        <v>375</v>
      </c>
      <c r="W144" s="151"/>
      <c r="X144" s="151"/>
      <c r="Y144" s="151"/>
      <c r="Z144" s="151"/>
      <c r="AA144" s="151"/>
      <c r="AB144" s="151"/>
      <c r="AC144" s="151"/>
      <c r="AD144" s="151"/>
      <c r="AE144" s="151" t="s">
        <v>114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>
        <v>110</v>
      </c>
      <c r="B145" s="159" t="s">
        <v>353</v>
      </c>
      <c r="C145" s="188" t="s">
        <v>354</v>
      </c>
      <c r="D145" s="161" t="s">
        <v>136</v>
      </c>
      <c r="E145" s="165">
        <v>40</v>
      </c>
      <c r="F145" s="167">
        <f t="shared" si="56"/>
        <v>0</v>
      </c>
      <c r="G145" s="168">
        <f t="shared" si="57"/>
        <v>0</v>
      </c>
      <c r="H145" s="168"/>
      <c r="I145" s="168">
        <f t="shared" si="58"/>
        <v>0</v>
      </c>
      <c r="J145" s="168"/>
      <c r="K145" s="168">
        <f t="shared" si="59"/>
        <v>0</v>
      </c>
      <c r="L145" s="168">
        <v>21</v>
      </c>
      <c r="M145" s="168">
        <f t="shared" si="60"/>
        <v>0</v>
      </c>
      <c r="N145" s="161">
        <v>0</v>
      </c>
      <c r="O145" s="161">
        <f t="shared" si="61"/>
        <v>0</v>
      </c>
      <c r="P145" s="161">
        <v>0</v>
      </c>
      <c r="Q145" s="161">
        <f t="shared" si="62"/>
        <v>0</v>
      </c>
      <c r="R145" s="161"/>
      <c r="S145" s="161"/>
      <c r="T145" s="162">
        <v>1</v>
      </c>
      <c r="U145" s="161">
        <f t="shared" si="63"/>
        <v>40</v>
      </c>
      <c r="V145" s="196" t="s">
        <v>375</v>
      </c>
      <c r="W145" s="151"/>
      <c r="X145" s="151"/>
      <c r="Y145" s="151"/>
      <c r="Z145" s="151"/>
      <c r="AA145" s="151"/>
      <c r="AB145" s="151"/>
      <c r="AC145" s="151"/>
      <c r="AD145" s="151"/>
      <c r="AE145" s="151" t="s">
        <v>216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>
        <v>111</v>
      </c>
      <c r="B146" s="159" t="s">
        <v>355</v>
      </c>
      <c r="C146" s="188" t="s">
        <v>356</v>
      </c>
      <c r="D146" s="161" t="s">
        <v>136</v>
      </c>
      <c r="E146" s="165">
        <v>40</v>
      </c>
      <c r="F146" s="167">
        <f t="shared" si="56"/>
        <v>0</v>
      </c>
      <c r="G146" s="168">
        <f t="shared" si="57"/>
        <v>0</v>
      </c>
      <c r="H146" s="168"/>
      <c r="I146" s="168">
        <f t="shared" si="58"/>
        <v>0</v>
      </c>
      <c r="J146" s="168"/>
      <c r="K146" s="168">
        <f t="shared" si="59"/>
        <v>0</v>
      </c>
      <c r="L146" s="168">
        <v>21</v>
      </c>
      <c r="M146" s="168">
        <f t="shared" si="60"/>
        <v>0</v>
      </c>
      <c r="N146" s="161">
        <v>0</v>
      </c>
      <c r="O146" s="161">
        <f t="shared" si="61"/>
        <v>0</v>
      </c>
      <c r="P146" s="161">
        <v>0</v>
      </c>
      <c r="Q146" s="161">
        <f t="shared" si="62"/>
        <v>0</v>
      </c>
      <c r="R146" s="161"/>
      <c r="S146" s="161"/>
      <c r="T146" s="162">
        <v>1</v>
      </c>
      <c r="U146" s="161">
        <f t="shared" si="63"/>
        <v>40</v>
      </c>
      <c r="V146" s="196" t="s">
        <v>375</v>
      </c>
      <c r="W146" s="151"/>
      <c r="X146" s="151"/>
      <c r="Y146" s="151"/>
      <c r="Z146" s="151"/>
      <c r="AA146" s="151"/>
      <c r="AB146" s="151"/>
      <c r="AC146" s="151"/>
      <c r="AD146" s="151"/>
      <c r="AE146" s="151" t="s">
        <v>114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>
        <v>112</v>
      </c>
      <c r="B147" s="159" t="s">
        <v>357</v>
      </c>
      <c r="C147" s="188" t="s">
        <v>358</v>
      </c>
      <c r="D147" s="161" t="s">
        <v>136</v>
      </c>
      <c r="E147" s="165">
        <v>5</v>
      </c>
      <c r="F147" s="167">
        <f t="shared" si="56"/>
        <v>0</v>
      </c>
      <c r="G147" s="168">
        <f t="shared" si="57"/>
        <v>0</v>
      </c>
      <c r="H147" s="168"/>
      <c r="I147" s="168">
        <f t="shared" si="58"/>
        <v>0</v>
      </c>
      <c r="J147" s="168"/>
      <c r="K147" s="168">
        <f t="shared" si="59"/>
        <v>0</v>
      </c>
      <c r="L147" s="168">
        <v>21</v>
      </c>
      <c r="M147" s="168">
        <f t="shared" si="60"/>
        <v>0</v>
      </c>
      <c r="N147" s="161">
        <v>0</v>
      </c>
      <c r="O147" s="161">
        <f t="shared" si="61"/>
        <v>0</v>
      </c>
      <c r="P147" s="161">
        <v>0</v>
      </c>
      <c r="Q147" s="161">
        <f t="shared" si="62"/>
        <v>0</v>
      </c>
      <c r="R147" s="161"/>
      <c r="S147" s="161"/>
      <c r="T147" s="162">
        <v>1</v>
      </c>
      <c r="U147" s="161">
        <f t="shared" si="63"/>
        <v>5</v>
      </c>
      <c r="V147" s="196" t="s">
        <v>375</v>
      </c>
      <c r="W147" s="151"/>
      <c r="X147" s="151"/>
      <c r="Y147" s="151"/>
      <c r="Z147" s="151"/>
      <c r="AA147" s="151"/>
      <c r="AB147" s="151"/>
      <c r="AC147" s="151"/>
      <c r="AD147" s="151"/>
      <c r="AE147" s="151" t="s">
        <v>216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>
        <v>113</v>
      </c>
      <c r="B148" s="159" t="s">
        <v>359</v>
      </c>
      <c r="C148" s="188" t="s">
        <v>360</v>
      </c>
      <c r="D148" s="161" t="s">
        <v>136</v>
      </c>
      <c r="E148" s="165">
        <v>5</v>
      </c>
      <c r="F148" s="167">
        <f t="shared" si="56"/>
        <v>0</v>
      </c>
      <c r="G148" s="168">
        <f t="shared" si="57"/>
        <v>0</v>
      </c>
      <c r="H148" s="168"/>
      <c r="I148" s="168">
        <f t="shared" si="58"/>
        <v>0</v>
      </c>
      <c r="J148" s="168"/>
      <c r="K148" s="168">
        <f t="shared" si="59"/>
        <v>0</v>
      </c>
      <c r="L148" s="168">
        <v>21</v>
      </c>
      <c r="M148" s="168">
        <f t="shared" si="60"/>
        <v>0</v>
      </c>
      <c r="N148" s="161">
        <v>0</v>
      </c>
      <c r="O148" s="161">
        <f t="shared" si="61"/>
        <v>0</v>
      </c>
      <c r="P148" s="161">
        <v>0</v>
      </c>
      <c r="Q148" s="161">
        <f t="shared" si="62"/>
        <v>0</v>
      </c>
      <c r="R148" s="161"/>
      <c r="S148" s="161"/>
      <c r="T148" s="162">
        <v>1</v>
      </c>
      <c r="U148" s="161">
        <f t="shared" si="63"/>
        <v>5</v>
      </c>
      <c r="V148" s="196" t="s">
        <v>375</v>
      </c>
      <c r="W148" s="151"/>
      <c r="X148" s="151"/>
      <c r="Y148" s="151"/>
      <c r="Z148" s="151"/>
      <c r="AA148" s="151"/>
      <c r="AB148" s="151"/>
      <c r="AC148" s="151"/>
      <c r="AD148" s="151"/>
      <c r="AE148" s="151" t="s">
        <v>114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52">
        <v>114</v>
      </c>
      <c r="B149" s="159" t="s">
        <v>361</v>
      </c>
      <c r="C149" s="188" t="s">
        <v>362</v>
      </c>
      <c r="D149" s="161" t="s">
        <v>363</v>
      </c>
      <c r="E149" s="165">
        <v>10</v>
      </c>
      <c r="F149" s="167">
        <f t="shared" si="56"/>
        <v>0</v>
      </c>
      <c r="G149" s="168">
        <f t="shared" si="57"/>
        <v>0</v>
      </c>
      <c r="H149" s="168"/>
      <c r="I149" s="168">
        <f t="shared" si="58"/>
        <v>0</v>
      </c>
      <c r="J149" s="168"/>
      <c r="K149" s="168">
        <f t="shared" si="59"/>
        <v>0</v>
      </c>
      <c r="L149" s="168">
        <v>21</v>
      </c>
      <c r="M149" s="168">
        <f t="shared" si="60"/>
        <v>0</v>
      </c>
      <c r="N149" s="161">
        <v>0</v>
      </c>
      <c r="O149" s="161">
        <f t="shared" si="61"/>
        <v>0</v>
      </c>
      <c r="P149" s="161">
        <v>0</v>
      </c>
      <c r="Q149" s="161">
        <f t="shared" si="62"/>
        <v>0</v>
      </c>
      <c r="R149" s="161"/>
      <c r="S149" s="161"/>
      <c r="T149" s="162">
        <v>1</v>
      </c>
      <c r="U149" s="161">
        <f t="shared" si="63"/>
        <v>10</v>
      </c>
      <c r="V149" s="196" t="s">
        <v>375</v>
      </c>
      <c r="W149" s="151"/>
      <c r="X149" s="151"/>
      <c r="Y149" s="151"/>
      <c r="Z149" s="151"/>
      <c r="AA149" s="151"/>
      <c r="AB149" s="151"/>
      <c r="AC149" s="151"/>
      <c r="AD149" s="151"/>
      <c r="AE149" s="151" t="s">
        <v>114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52"/>
      <c r="B150" s="159"/>
      <c r="C150" s="251" t="s">
        <v>364</v>
      </c>
      <c r="D150" s="252"/>
      <c r="E150" s="253"/>
      <c r="F150" s="254"/>
      <c r="G150" s="255"/>
      <c r="H150" s="168"/>
      <c r="I150" s="168"/>
      <c r="J150" s="168"/>
      <c r="K150" s="168"/>
      <c r="L150" s="168"/>
      <c r="M150" s="168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116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4" t="str">
        <f>C150</f>
        <v>Montáž nových zařízení kvalifikovaným pracovníkem MaR z hlediska poškození stávajících zařízení a uvedení do provozního stavu.</v>
      </c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>
        <v>115</v>
      </c>
      <c r="B151" s="159" t="s">
        <v>365</v>
      </c>
      <c r="C151" s="188" t="s">
        <v>366</v>
      </c>
      <c r="D151" s="161" t="s">
        <v>177</v>
      </c>
      <c r="E151" s="165">
        <v>1</v>
      </c>
      <c r="F151" s="167">
        <f>H151+J151</f>
        <v>0</v>
      </c>
      <c r="G151" s="168">
        <f>ROUND(E151*F151,2)</f>
        <v>0</v>
      </c>
      <c r="H151" s="168"/>
      <c r="I151" s="168">
        <f>ROUND(E151*H151,2)</f>
        <v>0</v>
      </c>
      <c r="J151" s="168"/>
      <c r="K151" s="168">
        <f>ROUND(E151*J151,2)</f>
        <v>0</v>
      </c>
      <c r="L151" s="168">
        <v>21</v>
      </c>
      <c r="M151" s="168">
        <f>G151*(1+L151/100)</f>
        <v>0</v>
      </c>
      <c r="N151" s="161">
        <v>0</v>
      </c>
      <c r="O151" s="161">
        <f>ROUND(E151*N151,5)</f>
        <v>0</v>
      </c>
      <c r="P151" s="161">
        <v>0</v>
      </c>
      <c r="Q151" s="161">
        <f>ROUND(E151*P151,5)</f>
        <v>0</v>
      </c>
      <c r="R151" s="161"/>
      <c r="S151" s="161"/>
      <c r="T151" s="162">
        <v>1</v>
      </c>
      <c r="U151" s="161">
        <f>ROUND(E151*T151,2)</f>
        <v>1</v>
      </c>
      <c r="V151" s="196" t="s">
        <v>375</v>
      </c>
      <c r="W151" s="151"/>
      <c r="X151" s="151"/>
      <c r="Y151" s="151"/>
      <c r="Z151" s="151"/>
      <c r="AA151" s="151"/>
      <c r="AB151" s="151"/>
      <c r="AC151" s="151"/>
      <c r="AD151" s="151"/>
      <c r="AE151" s="151" t="s">
        <v>216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9"/>
      <c r="C152" s="251" t="s">
        <v>367</v>
      </c>
      <c r="D152" s="252"/>
      <c r="E152" s="253"/>
      <c r="F152" s="254"/>
      <c r="G152" s="255"/>
      <c r="H152" s="168"/>
      <c r="I152" s="168"/>
      <c r="J152" s="168"/>
      <c r="K152" s="168"/>
      <c r="L152" s="168"/>
      <c r="M152" s="168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116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4" t="str">
        <f>C152</f>
        <v>Procentní sazba z hodnoty nosného materiálu.</v>
      </c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77">
        <v>116</v>
      </c>
      <c r="B153" s="178" t="s">
        <v>368</v>
      </c>
      <c r="C153" s="190" t="s">
        <v>369</v>
      </c>
      <c r="D153" s="179" t="s">
        <v>177</v>
      </c>
      <c r="E153" s="180">
        <v>1</v>
      </c>
      <c r="F153" s="181">
        <v>0</v>
      </c>
      <c r="G153" s="182">
        <f>ROUND(E153*F153,2)</f>
        <v>0</v>
      </c>
      <c r="H153" s="182"/>
      <c r="I153" s="182">
        <f>ROUND(E153*H153,2)</f>
        <v>0</v>
      </c>
      <c r="J153" s="182"/>
      <c r="K153" s="182">
        <f>ROUND(E153*J153,2)</f>
        <v>0</v>
      </c>
      <c r="L153" s="182">
        <v>21</v>
      </c>
      <c r="M153" s="182">
        <f>G153*(1+L153/100)</f>
        <v>0</v>
      </c>
      <c r="N153" s="179">
        <v>0</v>
      </c>
      <c r="O153" s="179">
        <f>ROUND(E153*N153,5)</f>
        <v>0</v>
      </c>
      <c r="P153" s="179">
        <v>0</v>
      </c>
      <c r="Q153" s="179">
        <f>ROUND(E153*P153,5)</f>
        <v>0</v>
      </c>
      <c r="R153" s="179"/>
      <c r="S153" s="179"/>
      <c r="T153" s="183">
        <v>1</v>
      </c>
      <c r="U153" s="179">
        <f>ROUND(E153*T153,2)</f>
        <v>1</v>
      </c>
      <c r="V153" s="196" t="s">
        <v>375</v>
      </c>
      <c r="W153" s="151"/>
      <c r="X153" s="151"/>
      <c r="Y153" s="151"/>
      <c r="Z153" s="151"/>
      <c r="AA153" s="151"/>
      <c r="AB153" s="151"/>
      <c r="AC153" s="151"/>
      <c r="AD153" s="151"/>
      <c r="AE153" s="151" t="s">
        <v>114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x14ac:dyDescent="0.2">
      <c r="A154" s="6"/>
      <c r="B154" s="7" t="s">
        <v>370</v>
      </c>
      <c r="C154" s="191" t="s">
        <v>370</v>
      </c>
      <c r="D154" s="6"/>
      <c r="E154" s="6"/>
      <c r="F154" s="195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C154">
        <v>15</v>
      </c>
      <c r="AD154">
        <v>21</v>
      </c>
    </row>
    <row r="155" spans="1:60" x14ac:dyDescent="0.2">
      <c r="A155" s="184"/>
      <c r="B155" s="185" t="s">
        <v>28</v>
      </c>
      <c r="C155" s="192" t="s">
        <v>370</v>
      </c>
      <c r="D155" s="186"/>
      <c r="E155" s="186"/>
      <c r="F155" s="186"/>
      <c r="G155" s="187">
        <f>G8+G26+G30+G33+G36+G39+G53+G60+G69+G77+G90+G98+G104+G110+G112</f>
        <v>0</v>
      </c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f>SUMIF(L7:L153,AC154,G7:G153)</f>
        <v>0</v>
      </c>
      <c r="AD155">
        <f>SUMIF(L7:L153,AD154,G7:G153)</f>
        <v>0</v>
      </c>
      <c r="AE155" t="s">
        <v>371</v>
      </c>
    </row>
    <row r="156" spans="1:60" x14ac:dyDescent="0.2">
      <c r="A156" s="6"/>
      <c r="B156" s="7" t="s">
        <v>370</v>
      </c>
      <c r="C156" s="191" t="s">
        <v>370</v>
      </c>
      <c r="D156" s="6"/>
      <c r="E156" s="6"/>
      <c r="F156" s="195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6"/>
      <c r="B157" s="7" t="s">
        <v>370</v>
      </c>
      <c r="C157" s="191" t="s">
        <v>370</v>
      </c>
      <c r="D157" s="6"/>
      <c r="E157" s="6"/>
      <c r="F157" s="195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263" t="s">
        <v>372</v>
      </c>
      <c r="B158" s="263"/>
      <c r="C158" s="264"/>
      <c r="D158" s="6"/>
      <c r="E158" s="6"/>
      <c r="F158" s="195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65"/>
      <c r="B159" s="266"/>
      <c r="C159" s="267"/>
      <c r="D159" s="266"/>
      <c r="E159" s="266"/>
      <c r="F159" s="266"/>
      <c r="G159" s="268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AE159" t="s">
        <v>373</v>
      </c>
    </row>
    <row r="160" spans="1:60" x14ac:dyDescent="0.2">
      <c r="A160" s="269"/>
      <c r="B160" s="270"/>
      <c r="C160" s="271"/>
      <c r="D160" s="270"/>
      <c r="E160" s="270"/>
      <c r="F160" s="270"/>
      <c r="G160" s="272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269"/>
      <c r="B161" s="270"/>
      <c r="C161" s="271"/>
      <c r="D161" s="270"/>
      <c r="E161" s="270"/>
      <c r="F161" s="270"/>
      <c r="G161" s="272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69"/>
      <c r="B162" s="270"/>
      <c r="C162" s="271"/>
      <c r="D162" s="270"/>
      <c r="E162" s="270"/>
      <c r="F162" s="270"/>
      <c r="G162" s="272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73"/>
      <c r="B163" s="274"/>
      <c r="C163" s="275"/>
      <c r="D163" s="274"/>
      <c r="E163" s="274"/>
      <c r="F163" s="274"/>
      <c r="G163" s="27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6"/>
      <c r="B164" s="7" t="s">
        <v>370</v>
      </c>
      <c r="C164" s="191" t="s">
        <v>370</v>
      </c>
      <c r="D164" s="6"/>
      <c r="E164" s="6"/>
      <c r="F164" s="195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">
      <c r="C165" s="193"/>
      <c r="AE165" t="s">
        <v>374</v>
      </c>
    </row>
  </sheetData>
  <sheetProtection algorithmName="SHA-512" hashValue="gApDEwArwJWtlXRkuEPYK3Ejt+wNbXXDffdKU/Mw+aK6BIDnlGVK9aso9x/2Kx56x0nl5x+06x693BLmLyGxOA==" saltValue="NI4hs0rOlXhEBwzMv+WQSg==" spinCount="100000" sheet="1" objects="1" scenarios="1" selectLockedCells="1"/>
  <mergeCells count="21">
    <mergeCell ref="C152:G152"/>
    <mergeCell ref="A158:C158"/>
    <mergeCell ref="A159:G163"/>
    <mergeCell ref="C107:G107"/>
    <mergeCell ref="C115:G115"/>
    <mergeCell ref="C117:G117"/>
    <mergeCell ref="C119:G119"/>
    <mergeCell ref="C125:G125"/>
    <mergeCell ref="C150:G150"/>
    <mergeCell ref="C106:G106"/>
    <mergeCell ref="A1:G1"/>
    <mergeCell ref="C2:G2"/>
    <mergeCell ref="C3:G3"/>
    <mergeCell ref="C4:G4"/>
    <mergeCell ref="C10:G10"/>
    <mergeCell ref="C17:G17"/>
    <mergeCell ref="C25:G25"/>
    <mergeCell ref="C29:G29"/>
    <mergeCell ref="C84:G84"/>
    <mergeCell ref="C87:G87"/>
    <mergeCell ref="C96:G96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Maslovská Jana</cp:lastModifiedBy>
  <cp:lastPrinted>2014-02-28T09:52:57Z</cp:lastPrinted>
  <dcterms:created xsi:type="dcterms:W3CDTF">2009-04-08T07:15:50Z</dcterms:created>
  <dcterms:modified xsi:type="dcterms:W3CDTF">2024-04-03T12:37:02Z</dcterms:modified>
</cp:coreProperties>
</file>